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5570" windowHeight="12510"/>
  </bookViews>
  <sheets>
    <sheet name="Форма целиком" sheetId="1" r:id="rId1"/>
  </sheets>
  <definedNames>
    <definedName name="_ftn1" localSheetId="0">'Форма целиком'!#REF!</definedName>
    <definedName name="_ftn2" localSheetId="0">'Форма целиком'!#REF!</definedName>
    <definedName name="_ftn3" localSheetId="0">'Форма целиком'!#REF!</definedName>
    <definedName name="_ftnref1" localSheetId="0">'Форма целиком'!$B$43</definedName>
    <definedName name="_ftnref2" localSheetId="0">'Форма целиком'!$B$45</definedName>
    <definedName name="_ftnref3" localSheetId="0">'Форма целиком'!$C$45</definedName>
    <definedName name="_Ref346553369" localSheetId="0">'Форма целиком'!#REF!</definedName>
  </definedNames>
  <calcPr calcId="114210"/>
</workbook>
</file>

<file path=xl/calcChain.xml><?xml version="1.0" encoding="utf-8"?>
<calcChain xmlns="http://schemas.openxmlformats.org/spreadsheetml/2006/main">
  <c r="G35" i="1"/>
  <c r="F35"/>
  <c r="E35"/>
  <c r="D274"/>
  <c r="H171"/>
  <c r="G171"/>
  <c r="F171"/>
  <c r="E171"/>
  <c r="D171"/>
  <c r="H165"/>
  <c r="G165"/>
  <c r="F165"/>
  <c r="E165"/>
  <c r="D165"/>
  <c r="H35"/>
  <c r="E44"/>
  <c r="E139"/>
  <c r="E148"/>
  <c r="D136"/>
  <c r="E219"/>
  <c r="F34"/>
  <c r="E34"/>
  <c r="D34"/>
  <c r="D13"/>
  <c r="H328"/>
  <c r="G328"/>
  <c r="F328"/>
  <c r="E328"/>
  <c r="D328"/>
  <c r="H323"/>
  <c r="G323"/>
  <c r="F323"/>
  <c r="E323"/>
  <c r="D323"/>
  <c r="H294"/>
  <c r="G294"/>
  <c r="F294"/>
  <c r="E294"/>
  <c r="D294"/>
  <c r="H274"/>
  <c r="G274"/>
  <c r="F274"/>
  <c r="E274"/>
  <c r="H269"/>
  <c r="G269"/>
  <c r="F269"/>
  <c r="E269"/>
  <c r="E252"/>
  <c r="F252"/>
  <c r="G252"/>
  <c r="H252"/>
  <c r="H242"/>
  <c r="G242"/>
  <c r="F242"/>
  <c r="E242"/>
  <c r="D242"/>
  <c r="D237"/>
  <c r="D239"/>
  <c r="E237"/>
  <c r="E239"/>
  <c r="F219"/>
  <c r="G219"/>
  <c r="H219"/>
  <c r="E216"/>
  <c r="F216"/>
  <c r="G216"/>
  <c r="H216"/>
  <c r="E213"/>
  <c r="F213"/>
  <c r="G213"/>
  <c r="H213"/>
  <c r="H204"/>
  <c r="G204"/>
  <c r="F204"/>
  <c r="E204"/>
  <c r="D204"/>
  <c r="E152"/>
  <c r="F152"/>
  <c r="G152"/>
  <c r="H152"/>
  <c r="E150"/>
  <c r="D145"/>
  <c r="D133"/>
  <c r="E143"/>
  <c r="F143"/>
  <c r="G143"/>
  <c r="H143"/>
  <c r="E141"/>
  <c r="F141"/>
  <c r="G141"/>
  <c r="H141"/>
  <c r="F139"/>
  <c r="E137"/>
  <c r="E126"/>
  <c r="F126"/>
  <c r="G126"/>
  <c r="H126"/>
  <c r="E123"/>
  <c r="F123"/>
  <c r="G123"/>
  <c r="H123"/>
  <c r="E120"/>
  <c r="F120"/>
  <c r="G120"/>
  <c r="H120"/>
  <c r="E117"/>
  <c r="F117"/>
  <c r="G117"/>
  <c r="H117"/>
  <c r="E114"/>
  <c r="F114"/>
  <c r="G114"/>
  <c r="H114"/>
  <c r="E111"/>
  <c r="F111"/>
  <c r="G111"/>
  <c r="H111"/>
  <c r="E108"/>
  <c r="F108"/>
  <c r="G108"/>
  <c r="H108"/>
  <c r="E105"/>
  <c r="F105"/>
  <c r="G105"/>
  <c r="H105"/>
  <c r="E102"/>
  <c r="F102"/>
  <c r="G102"/>
  <c r="H102"/>
  <c r="E99"/>
  <c r="F99"/>
  <c r="G99"/>
  <c r="H99"/>
  <c r="E96"/>
  <c r="F96"/>
  <c r="G96"/>
  <c r="H96"/>
  <c r="E93"/>
  <c r="F93"/>
  <c r="G93"/>
  <c r="H93"/>
  <c r="E90"/>
  <c r="F90"/>
  <c r="G90"/>
  <c r="H90"/>
  <c r="E87"/>
  <c r="F87"/>
  <c r="G87"/>
  <c r="H87"/>
  <c r="E84"/>
  <c r="F84"/>
  <c r="G84"/>
  <c r="H84"/>
  <c r="E81"/>
  <c r="F81"/>
  <c r="G81"/>
  <c r="H81"/>
  <c r="E78"/>
  <c r="F78"/>
  <c r="G78"/>
  <c r="H78"/>
  <c r="E75"/>
  <c r="F75"/>
  <c r="G75"/>
  <c r="H75"/>
  <c r="E72"/>
  <c r="F72"/>
  <c r="G72"/>
  <c r="H72"/>
  <c r="E69"/>
  <c r="F69"/>
  <c r="G69"/>
  <c r="H69"/>
  <c r="G66"/>
  <c r="H66"/>
  <c r="E66"/>
  <c r="F66"/>
  <c r="E63"/>
  <c r="F63"/>
  <c r="G63"/>
  <c r="H63"/>
  <c r="E60"/>
  <c r="F60"/>
  <c r="G60"/>
  <c r="H60"/>
  <c r="E57"/>
  <c r="F57"/>
  <c r="G57"/>
  <c r="H57"/>
  <c r="E54"/>
  <c r="F54"/>
  <c r="G54"/>
  <c r="H54"/>
  <c r="E51"/>
  <c r="D47"/>
  <c r="F44"/>
  <c r="E9"/>
  <c r="D15"/>
  <c r="E146"/>
  <c r="E134"/>
  <c r="D247"/>
  <c r="E247"/>
  <c r="D41"/>
  <c r="G305"/>
  <c r="H305"/>
  <c r="F305"/>
  <c r="D305"/>
  <c r="E305"/>
  <c r="F150"/>
  <c r="G150"/>
  <c r="H150"/>
  <c r="E145"/>
  <c r="F146"/>
  <c r="E136"/>
  <c r="F137"/>
  <c r="G139"/>
  <c r="F136"/>
  <c r="E13"/>
  <c r="E14"/>
  <c r="F9"/>
  <c r="E15"/>
  <c r="F51"/>
  <c r="E47"/>
  <c r="E10"/>
  <c r="G44"/>
  <c r="F148"/>
  <c r="E133"/>
  <c r="F134"/>
  <c r="F237"/>
  <c r="F239"/>
  <c r="F247"/>
  <c r="H44"/>
  <c r="F47"/>
  <c r="G51"/>
  <c r="D332"/>
  <c r="D333"/>
  <c r="G148"/>
  <c r="F145"/>
  <c r="G146"/>
  <c r="E332"/>
  <c r="E22"/>
  <c r="E333"/>
  <c r="E20"/>
  <c r="E19"/>
  <c r="E41"/>
  <c r="F10"/>
  <c r="G9"/>
  <c r="F13"/>
  <c r="F14"/>
  <c r="G137"/>
  <c r="H139"/>
  <c r="H136"/>
  <c r="G136"/>
  <c r="H137"/>
  <c r="E135"/>
  <c r="F133"/>
  <c r="F135"/>
  <c r="E21"/>
  <c r="H51"/>
  <c r="H47"/>
  <c r="H41"/>
  <c r="G47"/>
  <c r="G145"/>
  <c r="H146"/>
  <c r="H148"/>
  <c r="H145"/>
  <c r="H133"/>
  <c r="H9"/>
  <c r="G15"/>
  <c r="G10"/>
  <c r="G13"/>
  <c r="G14"/>
  <c r="F41"/>
  <c r="F15"/>
  <c r="H237"/>
  <c r="H239"/>
  <c r="H247"/>
  <c r="G237"/>
  <c r="G239"/>
  <c r="G247"/>
  <c r="G133"/>
  <c r="G134"/>
  <c r="G333"/>
  <c r="G332"/>
  <c r="G19"/>
  <c r="G20"/>
  <c r="G22"/>
  <c r="G41"/>
  <c r="H15"/>
  <c r="H13"/>
  <c r="H14"/>
  <c r="H10"/>
  <c r="F333"/>
  <c r="F332"/>
  <c r="F22"/>
  <c r="F19"/>
  <c r="F20"/>
  <c r="G135"/>
  <c r="H134"/>
  <c r="H135"/>
  <c r="H332"/>
  <c r="H22"/>
  <c r="H20"/>
  <c r="H19"/>
  <c r="H333"/>
  <c r="G21"/>
  <c r="F21"/>
  <c r="H21"/>
</calcChain>
</file>

<file path=xl/sharedStrings.xml><?xml version="1.0" encoding="utf-8"?>
<sst xmlns="http://schemas.openxmlformats.org/spreadsheetml/2006/main" count="839" uniqueCount="416">
  <si>
    <t>Основные показатели прогноза социально-экономического развития муниципального образования Ленинградской области на 2018 год и плановый период 2019 и 2020 годов</t>
  </si>
  <si>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</si>
  <si>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</si>
  <si>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</si>
  <si>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</si>
  <si>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</si>
  <si>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</si>
  <si>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</si>
  <si>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</si>
  <si>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</si>
  <si>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</si>
  <si>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 xml:space="preserve">Изменение к предыдущему году </t>
  </si>
  <si>
    <t>%</t>
  </si>
  <si>
    <t>1.1</t>
  </si>
  <si>
    <t>Городского</t>
  </si>
  <si>
    <t>1.2</t>
  </si>
  <si>
    <t>Сельского</t>
  </si>
  <si>
    <t>Изменение к предыдущему году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</si>
  <si>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</si>
  <si>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</si>
  <si>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</si>
  <si>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</si>
  <si>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</si>
  <si>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</si>
  <si>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</si>
  <si>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</si>
  <si>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</si>
  <si>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</si>
  <si>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</si>
  <si>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</si>
  <si>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</si>
  <si>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</si>
  <si>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</si>
  <si>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</si>
  <si>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</si>
  <si>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</si>
  <si>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</si>
  <si>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</si>
  <si>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</si>
  <si>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</si>
  <si>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</si>
  <si>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</si>
  <si>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</si>
  <si>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</si>
  <si>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</si>
  <si>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</si>
  <si>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</si>
  <si>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 xml:space="preserve">Среднемесячная заработная плата работников крупных и средних предприятий и некоммерческих организаций 
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</si>
  <si>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</si>
  <si>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</si>
  <si>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</si>
  <si>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</si>
  <si>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</si>
  <si>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</si>
  <si>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</si>
  <si>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</si>
  <si>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</si>
  <si>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</si>
  <si>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</si>
  <si>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</si>
  <si>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 xml:space="preserve">Тыс. руб. в ценах соотв. лет </t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</si>
  <si>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</si>
  <si>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</si>
  <si>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</si>
  <si>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 xml:space="preserve">Индекс производства 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</si>
  <si>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</si>
  <si>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</si>
  <si>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</si>
  <si>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</si>
  <si>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</si>
  <si>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</si>
  <si>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</si>
  <si>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</si>
  <si>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</si>
  <si>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</si>
  <si>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</si>
  <si>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</si>
  <si>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</si>
  <si>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</si>
  <si>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</si>
  <si>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</si>
  <si>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</si>
  <si>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</si>
  <si>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</si>
  <si>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</si>
  <si>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</si>
  <si>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</si>
  <si>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</si>
  <si>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</si>
  <si>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</si>
  <si>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</si>
  <si>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</si>
  <si>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</si>
  <si>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</si>
  <si>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</si>
  <si>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</si>
  <si>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</si>
  <si>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</si>
  <si>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</si>
  <si>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</si>
  <si>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</si>
  <si>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</si>
  <si>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</si>
  <si>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</si>
  <si>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</si>
  <si>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</si>
  <si>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</si>
  <si>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</si>
  <si>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</si>
  <si>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</si>
  <si>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</si>
  <si>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</si>
  <si>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</si>
  <si>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</si>
  <si>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</si>
  <si>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</si>
  <si>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</si>
  <si>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</si>
  <si>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 xml:space="preserve">Продукция сельского хозяйства (в фактически действовавших ценах) 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</si>
  <si>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</si>
  <si>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</si>
  <si>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</si>
  <si>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Индекс производства</t>
  </si>
  <si>
    <t>1.1.2</t>
  </si>
  <si>
    <t>В хозяйствах населения</t>
  </si>
  <si>
    <t>1.1.3</t>
  </si>
  <si>
    <t xml:space="preserve">В крестьянских (фермерских) хозяйствах и у индивидуальных предпринимателей 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</si>
  <si>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</si>
  <si>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</si>
  <si>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</si>
  <si>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</si>
  <si>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</si>
  <si>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V</t>
  </si>
  <si>
    <t>Производство важнейших видов продукции в натуральном выражении</t>
  </si>
  <si>
    <t>1</t>
  </si>
  <si>
    <t>Культуры зерновые</t>
  </si>
  <si>
    <t xml:space="preserve"> тонн</t>
  </si>
  <si>
    <t>Сахарная свекла</t>
  </si>
  <si>
    <t>тонн</t>
  </si>
  <si>
    <t>Семена и плоды масличных культур</t>
  </si>
  <si>
    <t>в том числе семян подсолнечника</t>
  </si>
  <si>
    <t>Картофель</t>
  </si>
  <si>
    <t>Овощи</t>
  </si>
  <si>
    <t>Скот и птица на убой (в живом весе)</t>
  </si>
  <si>
    <t>Молоко</t>
  </si>
  <si>
    <t>9</t>
  </si>
  <si>
    <t>Яйца</t>
  </si>
  <si>
    <t>тыс. шт.</t>
  </si>
  <si>
    <t>10</t>
  </si>
  <si>
    <t>Лесоматериалы необработанные</t>
  </si>
  <si>
    <t>тыс. куб. м</t>
  </si>
  <si>
    <t>11</t>
  </si>
  <si>
    <t>Уголь</t>
  </si>
  <si>
    <t>12</t>
  </si>
  <si>
    <t>Нефть сырая, включая газовый конденсат</t>
  </si>
  <si>
    <t>13</t>
  </si>
  <si>
    <t>Газ природный и попутный</t>
  </si>
  <si>
    <t>млн.куб.м.</t>
  </si>
  <si>
    <t>14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</si>
  <si>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</si>
  <si>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15</t>
  </si>
  <si>
    <t>Мясо и субпродукты пищевые домашней птицы</t>
  </si>
  <si>
    <t>16</t>
  </si>
  <si>
    <t>Масло сливочное, пасты масляные, масло топленое, жир молочный, спреды и смеси топленые сливочно-растительные</t>
  </si>
  <si>
    <t>17</t>
  </si>
  <si>
    <t>Сахар белый свекловичный в твердом состоянии без вкусоароматических или красящих добавок</t>
  </si>
  <si>
    <t>18</t>
  </si>
  <si>
    <t>Масло подсолнечное и его фракции нерафинированные</t>
  </si>
  <si>
    <t>19</t>
  </si>
  <si>
    <t>Продукция из рыбы свежая, охлажденная или мороженая</t>
  </si>
  <si>
    <t>20</t>
  </si>
  <si>
    <t>Спирт этиловый неденатурированный с объемной долей спирта не менее 80 %</t>
  </si>
  <si>
    <t xml:space="preserve"> дкл</t>
  </si>
  <si>
    <t>21</t>
  </si>
  <si>
    <t>Водка</t>
  </si>
  <si>
    <t>22</t>
  </si>
  <si>
    <t>Коньяки, коньячные напитки и спирты коньячные</t>
  </si>
  <si>
    <t>23</t>
  </si>
  <si>
    <t>Вина из свежего винограда, кроме вин игристых и газированных</t>
  </si>
  <si>
    <t>24</t>
  </si>
  <si>
    <t>Напитки сброженные прочие</t>
  </si>
  <si>
    <t>25</t>
  </si>
  <si>
    <t>Наливки и настойки сладкие крепостью менее 30 %</t>
  </si>
  <si>
    <t>26</t>
  </si>
  <si>
    <t>Пиво, кроме отходов пивоварения (включая напитки, изготовляемые на основе пива (пивные напитки)</t>
  </si>
  <si>
    <t>27</t>
  </si>
  <si>
    <t>Ткани хлопчатобумажные</t>
  </si>
  <si>
    <t>тыс. кв. м</t>
  </si>
  <si>
    <t>28</t>
  </si>
  <si>
    <t>Предметы одежды трикотажные и вязаные</t>
  </si>
  <si>
    <t>тыс.шт.</t>
  </si>
  <si>
    <t>29</t>
  </si>
  <si>
    <t xml:space="preserve">Обувь  </t>
  </si>
  <si>
    <t>тыс.пар</t>
  </si>
  <si>
    <t>30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</si>
  <si>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</si>
  <si>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31</t>
  </si>
  <si>
    <t>Бумага</t>
  </si>
  <si>
    <t>32</t>
  </si>
  <si>
    <t>Бензин автомобильный</t>
  </si>
  <si>
    <t>тыс.тонн</t>
  </si>
  <si>
    <t>33</t>
  </si>
  <si>
    <t>Топливо дизельное</t>
  </si>
  <si>
    <t>34</t>
  </si>
  <si>
    <t>Масла нефтяные смазочные</t>
  </si>
  <si>
    <t>35</t>
  </si>
  <si>
    <t>Мазут топочный</t>
  </si>
  <si>
    <t>36</t>
  </si>
  <si>
    <t xml:space="preserve">Удобрения минеральные или химические 
 (в пересчете на 100% питательных веществ)
</t>
  </si>
  <si>
    <t>37</t>
  </si>
  <si>
    <t>Полимеры этилена в первичных формах</t>
  </si>
  <si>
    <t>38</t>
  </si>
  <si>
    <t xml:space="preserve">Портландцемент, цемент глиноземистый, цемент шлаковый  и аналогичные гидравлические цементы
</t>
  </si>
  <si>
    <t>39</t>
  </si>
  <si>
    <t>Кирпич строительный (включая камни) из цемента, бетона или искусственного камня</t>
  </si>
  <si>
    <t>тыс. условных кирпичей</t>
  </si>
  <si>
    <t>40</t>
  </si>
  <si>
    <t>Прокат готовый</t>
  </si>
  <si>
    <t>41</t>
  </si>
  <si>
    <t>Тракторы для сельского хозяйства прочие</t>
  </si>
  <si>
    <t>шт.</t>
  </si>
  <si>
    <t>42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</si>
  <si>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</si>
  <si>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 xml:space="preserve"> шт.</t>
  </si>
  <si>
    <t>43</t>
  </si>
  <si>
    <t>Холодильники и морозильники бытовые</t>
  </si>
  <si>
    <t xml:space="preserve">  шт.</t>
  </si>
  <si>
    <t>44</t>
  </si>
  <si>
    <t>Изделия ювелирные и подобные</t>
  </si>
  <si>
    <t>тыс. руб.</t>
  </si>
  <si>
    <t>45</t>
  </si>
  <si>
    <t>Автомобили грузовые (включая шасси)</t>
  </si>
  <si>
    <t>46</t>
  </si>
  <si>
    <t>Автомобили легковые</t>
  </si>
  <si>
    <t>47</t>
  </si>
  <si>
    <t>Электроэнергия</t>
  </si>
  <si>
    <t>Млн. кВт. ч.</t>
  </si>
  <si>
    <t>47.1</t>
  </si>
  <si>
    <t>произведенная атомными электростанциями</t>
  </si>
  <si>
    <t>47.2</t>
  </si>
  <si>
    <t>произведенная тепловыми электростанциями</t>
  </si>
  <si>
    <t>47.3</t>
  </si>
  <si>
    <t>произведенная гидроэлектростанциями</t>
  </si>
  <si>
    <t>…</t>
  </si>
  <si>
    <t>Другие виды продукции (указать какие)</t>
  </si>
  <si>
    <t>В натуральном выражении</t>
  </si>
  <si>
    <t>VI</t>
  </si>
  <si>
    <t>Потребительский рынок</t>
  </si>
  <si>
    <t>Оборот розничной торговли (без субъектов малого предпринимательства)</t>
  </si>
  <si>
    <t xml:space="preserve">Оборот розничной торговли к предыдущему году 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</si>
  <si>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</si>
  <si>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</si>
  <si>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</si>
  <si>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</si>
  <si>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</si>
  <si>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</si>
  <si>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</si>
  <si>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</si>
  <si>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Индекс физического объема инвестиций в основной капитал</t>
  </si>
  <si>
    <t>2.</t>
  </si>
  <si>
    <t xml:space="preserve">Распределение инвестиций в основной капитал по видам экономической деятельности, всего: 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</si>
  <si>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</si>
  <si>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</si>
  <si>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</si>
  <si>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</si>
  <si>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</si>
  <si>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</si>
  <si>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</si>
  <si>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</si>
  <si>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</si>
  <si>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</si>
  <si>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</si>
  <si>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</si>
  <si>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</si>
  <si>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</si>
  <si>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</si>
  <si>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</si>
  <si>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</si>
  <si>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</si>
  <si>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</si>
  <si>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</si>
  <si>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</si>
  <si>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</si>
  <si>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</si>
  <si>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</si>
  <si>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</si>
  <si>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</si>
  <si>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</si>
  <si>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</si>
  <si>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</si>
  <si>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</si>
  <si>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</si>
  <si>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</si>
  <si>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</si>
  <si>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</si>
  <si>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</si>
  <si>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</si>
  <si>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</si>
  <si>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</si>
  <si>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</si>
  <si>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 xml:space="preserve">Введено в действие индивидуальных жилых домов на территории  муниципального образования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</si>
  <si>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</si>
  <si>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</si>
  <si>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X</t>
  </si>
  <si>
    <t>Транспорт</t>
  </si>
  <si>
    <t>Объем услуг организаций транспорта</t>
  </si>
  <si>
    <t>Протяженность автодорог общего пользования местного значения (на конец года)</t>
  </si>
  <si>
    <t>километр</t>
  </si>
  <si>
    <r>
      <t xml:space="preserve">Протяженность автодорог общего пользования местного значения с твердым покрытием, </t>
    </r>
    <r>
      <rPr>
        <sz val="10"/>
        <color indexed="8"/>
        <rFont val="Arial"/>
        <family val="2"/>
        <charset val="204"/>
      </rPr>
      <t xml:space="preserve"> (на конец года)
</t>
    </r>
  </si>
  <si>
    <r>
      <t>Удельный вес автомобильных дорог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</si>
  <si>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</si>
  <si>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</si>
  <si>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 xml:space="preserve">Бюджет муниципального образования </t>
  </si>
  <si>
    <t>Доходы бюджета муниципального образования, всего</t>
  </si>
  <si>
    <t xml:space="preserve"> Собственные (налоговые и неналоговые)</t>
  </si>
  <si>
    <t xml:space="preserve">   Налог на доходы физических лиц</t>
  </si>
  <si>
    <t xml:space="preserve">   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</si>
  <si>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</si>
  <si>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</si>
  <si>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</si>
  <si>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</si>
  <si>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</si>
  <si>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</si>
  <si>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</si>
  <si>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</si>
  <si>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</si>
  <si>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</si>
  <si>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</si>
  <si>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</si>
  <si>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</si>
  <si>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</si>
  <si>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</si>
  <si>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</si>
  <si>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</si>
  <si>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</si>
  <si>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</si>
  <si>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</si>
  <si>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</si>
  <si>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</si>
  <si>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 xml:space="preserve"> 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</si>
  <si>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</si>
  <si>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</si>
  <si>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</si>
  <si>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</si>
  <si>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</si>
  <si>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</si>
  <si>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</si>
  <si>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</si>
  <si>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</si>
  <si>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</si>
  <si>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</si>
  <si>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</si>
  <si>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</si>
  <si>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</si>
  <si>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</si>
  <si>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 xml:space="preserve">Расходы на Социальную политику 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</si>
  <si>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</si>
  <si>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</si>
  <si>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</si>
  <si>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</si>
  <si>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</si>
  <si>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</si>
  <si>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</si>
  <si>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</si>
  <si>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</si>
  <si>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</si>
  <si>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</si>
  <si>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</si>
  <si>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</si>
  <si>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</si>
  <si>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</si>
  <si>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</si>
  <si>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</si>
  <si>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</si>
  <si>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</si>
  <si>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</si>
  <si>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</si>
  <si>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</si>
  <si>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</si>
  <si>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</si>
  <si>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</si>
  <si>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</si>
  <si>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</si>
  <si>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</si>
  <si>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</si>
  <si>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</si>
  <si>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</si>
  <si>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</si>
  <si>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 xml:space="preserve"> Уровень обеспеченности (на конец года): 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</si>
  <si>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</si>
  <si>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</si>
  <si>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 xml:space="preserve">амбулаторно-поликлиническими учреждениями    </t>
  </si>
  <si>
    <t>Посещений в смену на 10 тыс. населения</t>
  </si>
  <si>
    <t>5.3</t>
  </si>
  <si>
    <t>в том числе дневными стационарами</t>
  </si>
  <si>
    <t>5.4</t>
  </si>
  <si>
    <t xml:space="preserve"> врачами</t>
  </si>
  <si>
    <t>Чел. на 10 тыс. населения</t>
  </si>
  <si>
    <t>5.5</t>
  </si>
  <si>
    <t xml:space="preserve">средним медицинским персоналом 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</si>
  <si>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</si>
  <si>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</si>
  <si>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</si>
  <si>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</si>
  <si>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</si>
  <si>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</si>
  <si>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</si>
  <si>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 xml:space="preserve">учреждениями культурно-досугового типа </t>
  </si>
  <si>
    <t>5.9</t>
  </si>
  <si>
    <t>дошкольными образовательными учреждениями</t>
  </si>
  <si>
    <t>Мест на 1000 детей в возрасте 1–6 лет</t>
  </si>
  <si>
    <t xml:space="preserve">Количество обучающихся в первую смену в дневных учреждениях общего образования </t>
  </si>
  <si>
    <t>% к общему числу обучающихся в этих учреждениях</t>
  </si>
  <si>
    <t>МО Кусинское сельское поселение Киришского муниципального района Ленинградской области</t>
  </si>
  <si>
    <t xml:space="preserve">Приложение </t>
  </si>
  <si>
    <t>к постановлению от № 186 от 07.11.2017 г.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</si>
</sst>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name val="Calibri"/>
      <family val="2"/>
      <charset val="204"/>
    </font>
    <font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4" fillId="0" borderId="0"/>
  </cellStyleXfs>
  <cellXfs count="1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7" fillId="0" borderId="2" xfId="1" applyFont="1" applyBorder="1" applyAlignment="1" applyProtection="1">
      <alignment horizontal="justify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 indent="2"/>
    </xf>
    <xf numFmtId="49" fontId="6" fillId="2" borderId="3" xfId="0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 applyProtection="1">
      <alignment horizontal="left" vertical="center" wrapText="1" shrinkToFi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left" vertical="center" wrapText="1" shrinkToFi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left" vertical="center" wrapText="1" shrinkToFi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left" vertical="center" wrapText="1" shrinkToFi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left" vertical="center" wrapText="1" shrinkToFit="1"/>
    </xf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left" vertical="top" wrapText="1" shrinkToFit="1"/>
    </xf>
    <xf numFmtId="0" fontId="9" fillId="2" borderId="6" xfId="2" applyFont="1" applyFill="1" applyBorder="1" applyAlignment="1" applyProtection="1">
      <alignment horizontal="left" vertical="top" wrapText="1" shrinkToFi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 shrinkToFi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>
      <alignment horizontal="left" vertical="center" wrapText="1" shrinkToFit="1"/>
    </xf>
    <xf numFmtId="0" fontId="9" fillId="2" borderId="8" xfId="2" applyFont="1" applyFill="1" applyBorder="1" applyAlignment="1">
      <alignment horizontal="left" vertical="center" wrapText="1" shrinkToFit="1"/>
    </xf>
    <xf numFmtId="0" fontId="9" fillId="2" borderId="13" xfId="2" applyFont="1" applyFill="1" applyBorder="1" applyAlignment="1" applyProtection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justify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4"/>
    </xf>
    <xf numFmtId="0" fontId="4" fillId="0" borderId="3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justify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5" fillId="2" borderId="2" xfId="0" applyNumberFormat="1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12" fillId="0" borderId="2" xfId="0" applyNumberFormat="1" applyFont="1" applyBorder="1" applyAlignment="1">
      <alignment horizontal="right" vertical="top" wrapText="1"/>
    </xf>
    <xf numFmtId="2" fontId="4" fillId="2" borderId="2" xfId="0" applyNumberFormat="1" applyFont="1" applyFill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49" fontId="5" fillId="0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top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4"/>
  <sheetViews>
    <sheetView tabSelected="1" showWhiteSpace="0" zoomScale="90" zoomScaleNormal="90" zoomScaleSheetLayoutView="120" zoomScalePage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3" sqref="A23:H23"/>
    </sheetView>
  </sheetViews>
  <sheetFormatPr defaultRowHeight="15"/>
  <cols>
    <col min="1" max="1" width="6.42578125" style="77" customWidth="1"/>
    <col min="2" max="2" width="49.5703125" customWidth="1"/>
    <col min="3" max="3" width="17.5703125" customWidth="1"/>
    <col min="4" max="4" width="12.5703125" customWidth="1"/>
    <col min="5" max="5" width="15" customWidth="1"/>
    <col min="6" max="6" width="12.85546875" customWidth="1"/>
    <col min="7" max="7" width="12.42578125" customWidth="1"/>
    <col min="8" max="8" width="14.42578125" customWidth="1"/>
    <col min="10" max="10" width="9.28515625" bestFit="1" customWidth="1"/>
  </cols>
  <sheetData>
    <row r="1" spans="1:8">
      <c r="G1" s="154" t="s">
        <v>414</v>
      </c>
      <c r="H1" s="154"/>
    </row>
    <row r="2" spans="1:8">
      <c r="F2" s="154" t="s">
        <v>415</v>
      </c>
      <c r="G2" s="154"/>
      <c r="H2" s="154"/>
    </row>
    <row r="3" spans="1:8">
      <c r="F3" s="77"/>
      <c r="G3" s="77"/>
      <c r="H3" s="77"/>
    </row>
    <row r="4" spans="1:8" ht="23.25" customHeight="1" thickBot="1">
      <c r="A4" s="100" t="s">
        <v>413</v>
      </c>
      <c r="B4" s="100"/>
      <c r="C4" s="100"/>
      <c r="D4" s="100"/>
      <c r="E4" s="100"/>
      <c r="F4" s="100"/>
      <c r="G4" s="100"/>
      <c r="H4" s="100"/>
    </row>
    <row r="5" spans="1:8" ht="41.25" customHeight="1" thickBot="1">
      <c r="A5" s="101" t="s">
        <v>0</v>
      </c>
      <c r="B5" s="102"/>
      <c r="C5" s="102"/>
      <c r="D5" s="102"/>
      <c r="E5" s="102"/>
      <c r="F5" s="102"/>
      <c r="G5" s="102"/>
      <c r="H5" s="103"/>
    </row>
    <row r="6" spans="1:8" ht="23.25" customHeight="1" thickBot="1">
      <c r="A6" s="104" t="s">
        <v>1</v>
      </c>
      <c r="B6" s="104" t="s">
        <v>2</v>
      </c>
      <c r="C6" s="104" t="s">
        <v>3</v>
      </c>
      <c r="D6" s="1" t="s">
        <v>4</v>
      </c>
      <c r="E6" s="1" t="s">
        <v>5</v>
      </c>
      <c r="F6" s="106" t="s">
        <v>6</v>
      </c>
      <c r="G6" s="107"/>
      <c r="H6" s="108"/>
    </row>
    <row r="7" spans="1:8" ht="47.25" customHeight="1" thickBot="1">
      <c r="A7" s="105"/>
      <c r="B7" s="105"/>
      <c r="C7" s="105"/>
      <c r="D7" s="2">
        <v>2016</v>
      </c>
      <c r="E7" s="3">
        <v>2017</v>
      </c>
      <c r="F7" s="2">
        <v>2018</v>
      </c>
      <c r="G7" s="2">
        <v>2019</v>
      </c>
      <c r="H7" s="2">
        <v>2020</v>
      </c>
    </row>
    <row r="8" spans="1:8" ht="20.25" customHeight="1" thickBot="1">
      <c r="A8" s="4" t="s">
        <v>7</v>
      </c>
      <c r="B8" s="106" t="s">
        <v>8</v>
      </c>
      <c r="C8" s="109"/>
      <c r="D8" s="109"/>
      <c r="E8" s="109"/>
      <c r="F8" s="109"/>
      <c r="G8" s="109"/>
      <c r="H8" s="110"/>
    </row>
    <row r="9" spans="1:8" ht="31.5" customHeight="1" thickBot="1">
      <c r="A9" s="95">
        <v>1</v>
      </c>
      <c r="B9" s="5" t="s">
        <v>9</v>
      </c>
      <c r="C9" s="5" t="s">
        <v>10</v>
      </c>
      <c r="D9" s="6">
        <v>1080</v>
      </c>
      <c r="E9" s="7">
        <f>D9+D16-D17+D18</f>
        <v>1095</v>
      </c>
      <c r="F9" s="7">
        <f>E9+E16-E17+E18</f>
        <v>1095</v>
      </c>
      <c r="G9" s="7">
        <f>F9+F16-F17+F18</f>
        <v>1100</v>
      </c>
      <c r="H9" s="7">
        <f>G9+G16-G17+G18</f>
        <v>1105</v>
      </c>
    </row>
    <row r="10" spans="1:8" ht="13.5" customHeight="1" thickBot="1">
      <c r="A10" s="96"/>
      <c r="B10" s="5" t="s">
        <v>11</v>
      </c>
      <c r="C10" s="8" t="s">
        <v>12</v>
      </c>
      <c r="D10" s="6">
        <v>100</v>
      </c>
      <c r="E10" s="9">
        <f>E9/D9*100</f>
        <v>101.38888888888889</v>
      </c>
      <c r="F10" s="9">
        <f>F9/E9*100</f>
        <v>100</v>
      </c>
      <c r="G10" s="9">
        <f>G9/F9*100</f>
        <v>100.4566210045662</v>
      </c>
      <c r="H10" s="9">
        <f>H9/G9*100</f>
        <v>100.45454545454547</v>
      </c>
    </row>
    <row r="11" spans="1:8" ht="15.75" thickBot="1">
      <c r="A11" s="95" t="s">
        <v>13</v>
      </c>
      <c r="B11" s="5" t="s">
        <v>14</v>
      </c>
      <c r="C11" s="8" t="s">
        <v>10</v>
      </c>
      <c r="D11" s="6"/>
      <c r="E11" s="7"/>
      <c r="F11" s="7"/>
      <c r="G11" s="7"/>
      <c r="H11" s="7"/>
    </row>
    <row r="12" spans="1:8" ht="14.25" customHeight="1" thickBot="1">
      <c r="A12" s="96"/>
      <c r="B12" s="5" t="s">
        <v>11</v>
      </c>
      <c r="C12" s="8" t="s">
        <v>12</v>
      </c>
      <c r="D12" s="9"/>
      <c r="E12" s="9"/>
      <c r="F12" s="9"/>
      <c r="G12" s="9"/>
      <c r="H12" s="9"/>
    </row>
    <row r="13" spans="1:8" ht="17.25" customHeight="1" thickBot="1">
      <c r="A13" s="95" t="s">
        <v>15</v>
      </c>
      <c r="B13" s="5" t="s">
        <v>16</v>
      </c>
      <c r="C13" s="8" t="s">
        <v>10</v>
      </c>
      <c r="D13" s="7">
        <f>D9-D11</f>
        <v>1080</v>
      </c>
      <c r="E13" s="7">
        <f>E9-E11</f>
        <v>1095</v>
      </c>
      <c r="F13" s="7">
        <f>F9-F11</f>
        <v>1095</v>
      </c>
      <c r="G13" s="7">
        <f>G9-G11</f>
        <v>1100</v>
      </c>
      <c r="H13" s="7">
        <f>H9-H11</f>
        <v>1105</v>
      </c>
    </row>
    <row r="14" spans="1:8" ht="20.25" customHeight="1" thickBot="1">
      <c r="A14" s="96"/>
      <c r="B14" s="5" t="s">
        <v>17</v>
      </c>
      <c r="C14" s="8" t="s">
        <v>12</v>
      </c>
      <c r="D14" s="6">
        <v>100</v>
      </c>
      <c r="E14" s="9">
        <f>E13/D13*100</f>
        <v>101.38888888888889</v>
      </c>
      <c r="F14" s="9">
        <f>F13/E13*100</f>
        <v>100</v>
      </c>
      <c r="G14" s="9">
        <f>G13/F13*100</f>
        <v>100.4566210045662</v>
      </c>
      <c r="H14" s="9">
        <f>H13/G13*100</f>
        <v>100.45454545454547</v>
      </c>
    </row>
    <row r="15" spans="1:8" ht="22.5" customHeight="1" thickBot="1">
      <c r="A15" s="10" t="s">
        <v>18</v>
      </c>
      <c r="B15" s="6" t="s">
        <v>19</v>
      </c>
      <c r="C15" s="7" t="s">
        <v>10</v>
      </c>
      <c r="D15" s="7">
        <f>(D9+E9)/2</f>
        <v>1087.5</v>
      </c>
      <c r="E15" s="7">
        <f>(E9+F9)/2</f>
        <v>1095</v>
      </c>
      <c r="F15" s="7">
        <f>(F9+G9)/2</f>
        <v>1097.5</v>
      </c>
      <c r="G15" s="7">
        <f>(G9+H9)/2</f>
        <v>1102.5</v>
      </c>
      <c r="H15" s="7">
        <f>(H9+(H9+H16-H17+H18))/2</f>
        <v>1107.5</v>
      </c>
    </row>
    <row r="16" spans="1:8" ht="21.75" customHeight="1" thickBot="1">
      <c r="A16" s="11">
        <v>2</v>
      </c>
      <c r="B16" s="5" t="s">
        <v>20</v>
      </c>
      <c r="C16" s="8" t="s">
        <v>10</v>
      </c>
      <c r="D16" s="8">
        <v>13</v>
      </c>
      <c r="E16" s="8">
        <v>5</v>
      </c>
      <c r="F16" s="8">
        <v>5</v>
      </c>
      <c r="G16" s="8">
        <v>5</v>
      </c>
      <c r="H16" s="8">
        <v>5</v>
      </c>
    </row>
    <row r="17" spans="1:8" ht="18" customHeight="1" thickBot="1">
      <c r="A17" s="11">
        <v>3</v>
      </c>
      <c r="B17" s="5" t="s">
        <v>21</v>
      </c>
      <c r="C17" s="8" t="s">
        <v>10</v>
      </c>
      <c r="D17" s="8">
        <v>15</v>
      </c>
      <c r="E17" s="8">
        <v>15</v>
      </c>
      <c r="F17" s="8">
        <v>10</v>
      </c>
      <c r="G17" s="8">
        <v>10</v>
      </c>
      <c r="H17" s="8">
        <v>10</v>
      </c>
    </row>
    <row r="18" spans="1:8" ht="24.75" customHeight="1" thickBot="1">
      <c r="A18" s="11">
        <v>4</v>
      </c>
      <c r="B18" s="5" t="s">
        <v>22</v>
      </c>
      <c r="C18" s="8" t="s">
        <v>10</v>
      </c>
      <c r="D18" s="8">
        <v>17</v>
      </c>
      <c r="E18" s="8">
        <v>10</v>
      </c>
      <c r="F18" s="8">
        <v>10</v>
      </c>
      <c r="G18" s="8">
        <v>10</v>
      </c>
      <c r="H18" s="8">
        <v>10</v>
      </c>
    </row>
    <row r="19" spans="1:8" ht="27" customHeight="1" thickBot="1">
      <c r="A19" s="11">
        <v>5</v>
      </c>
      <c r="B19" s="5" t="s">
        <v>23</v>
      </c>
      <c r="C19" s="8" t="s">
        <v>24</v>
      </c>
      <c r="D19" s="12">
        <v>12</v>
      </c>
      <c r="E19" s="12">
        <f>E16/E15*1000</f>
        <v>4.5662100456620998</v>
      </c>
      <c r="F19" s="12">
        <f>F16/F15*1000</f>
        <v>4.5558086560364464</v>
      </c>
      <c r="G19" s="12">
        <f>G16/G15*1000</f>
        <v>4.5351473922902494</v>
      </c>
      <c r="H19" s="12">
        <f>H16/H15*1000</f>
        <v>4.5146726862302478</v>
      </c>
    </row>
    <row r="20" spans="1:8" ht="31.5" customHeight="1" thickBot="1">
      <c r="A20" s="11">
        <v>6</v>
      </c>
      <c r="B20" s="5" t="s">
        <v>25</v>
      </c>
      <c r="C20" s="8" t="s">
        <v>24</v>
      </c>
      <c r="D20" s="12">
        <v>13.9</v>
      </c>
      <c r="E20" s="12">
        <f>E17/E15*1000</f>
        <v>13.698630136986301</v>
      </c>
      <c r="F20" s="12">
        <f>F17/F15*1000</f>
        <v>9.1116173120728927</v>
      </c>
      <c r="G20" s="12">
        <f>G17/G15*1000</f>
        <v>9.0702947845804989</v>
      </c>
      <c r="H20" s="12">
        <f>H17/H15*1000</f>
        <v>9.0293453724604955</v>
      </c>
    </row>
    <row r="21" spans="1:8" ht="30" customHeight="1" thickBot="1">
      <c r="A21" s="11">
        <v>7</v>
      </c>
      <c r="B21" s="5" t="s">
        <v>26</v>
      </c>
      <c r="C21" s="8" t="s">
        <v>24</v>
      </c>
      <c r="D21" s="12">
        <v>-1.9</v>
      </c>
      <c r="E21" s="12">
        <f>E19-E20</f>
        <v>-9.1324200913242013</v>
      </c>
      <c r="F21" s="12">
        <f>F19-F20</f>
        <v>-4.5558086560364464</v>
      </c>
      <c r="G21" s="12">
        <f>G19-G20</f>
        <v>-4.5351473922902494</v>
      </c>
      <c r="H21" s="12">
        <f>H19-H20</f>
        <v>-4.5146726862302478</v>
      </c>
    </row>
    <row r="22" spans="1:8" ht="36.75" customHeight="1" thickBot="1">
      <c r="A22" s="11">
        <v>8</v>
      </c>
      <c r="B22" s="5" t="s">
        <v>27</v>
      </c>
      <c r="C22" s="8" t="s">
        <v>24</v>
      </c>
      <c r="D22" s="12">
        <v>15.7</v>
      </c>
      <c r="E22" s="12">
        <f>E18/E15*1000</f>
        <v>9.1324200913241995</v>
      </c>
      <c r="F22" s="12">
        <f>F18/F15*1000</f>
        <v>9.1116173120728927</v>
      </c>
      <c r="G22" s="12">
        <f>G18/G15*1000</f>
        <v>9.0702947845804989</v>
      </c>
      <c r="H22" s="12">
        <f>H18/H15*1000</f>
        <v>9.0293453724604955</v>
      </c>
    </row>
    <row r="23" spans="1:8" ht="39" customHeight="1" thickBot="1">
      <c r="A23" s="111"/>
      <c r="B23" s="111"/>
      <c r="C23" s="111"/>
      <c r="D23" s="111"/>
      <c r="E23" s="111"/>
      <c r="F23" s="111"/>
      <c r="G23" s="111"/>
      <c r="H23" s="111"/>
    </row>
    <row r="24" spans="1:8" ht="23.25" customHeight="1" thickBot="1">
      <c r="A24" s="104" t="s">
        <v>1</v>
      </c>
      <c r="B24" s="104" t="s">
        <v>2</v>
      </c>
      <c r="C24" s="104" t="s">
        <v>3</v>
      </c>
      <c r="D24" s="1" t="s">
        <v>4</v>
      </c>
      <c r="E24" s="1" t="s">
        <v>5</v>
      </c>
      <c r="F24" s="106" t="s">
        <v>6</v>
      </c>
      <c r="G24" s="107"/>
      <c r="H24" s="108"/>
    </row>
    <row r="25" spans="1:8" ht="18" customHeight="1" thickBot="1">
      <c r="A25" s="105"/>
      <c r="B25" s="105"/>
      <c r="C25" s="105"/>
      <c r="D25" s="2">
        <v>2016</v>
      </c>
      <c r="E25" s="3">
        <v>2017</v>
      </c>
      <c r="F25" s="2">
        <v>2018</v>
      </c>
      <c r="G25" s="2">
        <v>2019</v>
      </c>
      <c r="H25" s="2">
        <v>2020</v>
      </c>
    </row>
    <row r="26" spans="1:8" ht="15.75" customHeight="1" thickBot="1">
      <c r="A26" s="13" t="s">
        <v>28</v>
      </c>
      <c r="B26" s="121" t="s">
        <v>29</v>
      </c>
      <c r="C26" s="122"/>
      <c r="D26" s="122"/>
      <c r="E26" s="122"/>
      <c r="F26" s="122"/>
      <c r="G26" s="122"/>
      <c r="H26" s="123"/>
    </row>
    <row r="27" spans="1:8" ht="27.75" customHeight="1" thickBot="1">
      <c r="A27" s="11">
        <v>1</v>
      </c>
      <c r="B27" s="14" t="s">
        <v>30</v>
      </c>
      <c r="C27" s="2" t="s">
        <v>10</v>
      </c>
      <c r="D27" s="5">
        <v>213</v>
      </c>
      <c r="E27" s="5">
        <v>210</v>
      </c>
      <c r="F27" s="5">
        <v>210</v>
      </c>
      <c r="G27" s="5">
        <v>225</v>
      </c>
      <c r="H27" s="5">
        <v>230</v>
      </c>
    </row>
    <row r="28" spans="1:8" ht="33" customHeight="1" thickBot="1">
      <c r="A28" s="11" t="s">
        <v>31</v>
      </c>
      <c r="B28" s="15" t="s">
        <v>32</v>
      </c>
      <c r="C28" s="2" t="s">
        <v>12</v>
      </c>
      <c r="D28" s="5">
        <v>0.44</v>
      </c>
      <c r="E28" s="5">
        <v>0.89</v>
      </c>
      <c r="F28" s="5">
        <v>0.44</v>
      </c>
      <c r="G28" s="5">
        <v>0.44</v>
      </c>
      <c r="H28" s="5">
        <v>0.43</v>
      </c>
    </row>
    <row r="29" spans="1:8" ht="41.25" customHeight="1" thickBot="1">
      <c r="A29" s="11" t="s">
        <v>33</v>
      </c>
      <c r="B29" s="15" t="s">
        <v>34</v>
      </c>
      <c r="C29" s="2" t="s">
        <v>10</v>
      </c>
      <c r="D29" s="5">
        <v>1</v>
      </c>
      <c r="E29" s="5">
        <v>2</v>
      </c>
      <c r="F29" s="5">
        <v>1</v>
      </c>
      <c r="G29" s="5">
        <v>1</v>
      </c>
      <c r="H29" s="5">
        <v>1</v>
      </c>
    </row>
    <row r="30" spans="1:8" ht="32.25" customHeight="1" thickBot="1">
      <c r="A30" s="11" t="s">
        <v>35</v>
      </c>
      <c r="B30" s="15" t="s">
        <v>36</v>
      </c>
      <c r="C30" s="2" t="s">
        <v>37</v>
      </c>
      <c r="D30" s="5">
        <v>6</v>
      </c>
      <c r="E30" s="5">
        <v>5</v>
      </c>
      <c r="F30" s="5">
        <v>5</v>
      </c>
      <c r="G30" s="5">
        <v>5</v>
      </c>
      <c r="H30" s="5">
        <v>5</v>
      </c>
    </row>
    <row r="31" spans="1:8" s="18" customFormat="1" ht="18.75" customHeight="1" thickBot="1">
      <c r="A31" s="10" t="s">
        <v>38</v>
      </c>
      <c r="B31" s="16" t="s">
        <v>39</v>
      </c>
      <c r="C31" s="17" t="s">
        <v>37</v>
      </c>
      <c r="D31" s="6"/>
      <c r="E31" s="6"/>
      <c r="F31" s="6"/>
      <c r="G31" s="6"/>
      <c r="H31" s="6"/>
    </row>
    <row r="32" spans="1:8" s="18" customFormat="1" ht="14.25" customHeight="1" thickBot="1">
      <c r="A32" s="10" t="s">
        <v>40</v>
      </c>
      <c r="B32" s="19" t="s">
        <v>41</v>
      </c>
      <c r="C32" s="17" t="s">
        <v>37</v>
      </c>
      <c r="D32" s="6"/>
      <c r="E32" s="6"/>
      <c r="F32" s="6"/>
      <c r="G32" s="6"/>
      <c r="H32" s="6"/>
    </row>
    <row r="33" spans="1:16" s="18" customFormat="1" ht="16.5" customHeight="1" thickBot="1">
      <c r="A33" s="10" t="s">
        <v>42</v>
      </c>
      <c r="B33" s="19" t="s">
        <v>43</v>
      </c>
      <c r="C33" s="17" t="s">
        <v>37</v>
      </c>
      <c r="D33" s="6"/>
      <c r="E33" s="6"/>
      <c r="F33" s="6"/>
      <c r="G33" s="6"/>
      <c r="H33" s="6"/>
    </row>
    <row r="34" spans="1:16" s="18" customFormat="1" ht="45.75" customHeight="1" thickBot="1">
      <c r="A34" s="10" t="s">
        <v>44</v>
      </c>
      <c r="B34" s="20" t="s">
        <v>45</v>
      </c>
      <c r="C34" s="21" t="s">
        <v>10</v>
      </c>
      <c r="D34" s="93">
        <f>103+23+20+22+3+15+7</f>
        <v>193</v>
      </c>
      <c r="E34" s="93">
        <f>105+21+21+24+15+3+7</f>
        <v>196</v>
      </c>
      <c r="F34" s="93">
        <f>105+21+21+25+3+15+7</f>
        <v>197</v>
      </c>
      <c r="G34" s="93">
        <v>198</v>
      </c>
      <c r="H34" s="93">
        <v>198</v>
      </c>
    </row>
    <row r="35" spans="1:16" s="90" customFormat="1" ht="49.5" customHeight="1" thickBot="1">
      <c r="A35" s="81" t="s">
        <v>46</v>
      </c>
      <c r="B35" s="88" t="s">
        <v>47</v>
      </c>
      <c r="C35" s="89" t="s">
        <v>48</v>
      </c>
      <c r="D35" s="94">
        <v>23365.313999999998</v>
      </c>
      <c r="E35" s="94">
        <f>D35*105%</f>
        <v>24533.579699999998</v>
      </c>
      <c r="F35" s="94">
        <f>E35*104%</f>
        <v>25514.922888000001</v>
      </c>
      <c r="G35" s="94">
        <f>F35*104%</f>
        <v>26535.519803520001</v>
      </c>
      <c r="H35" s="94">
        <f>G35*104%</f>
        <v>27596.940595660803</v>
      </c>
      <c r="J35" s="91"/>
      <c r="K35" s="91"/>
      <c r="L35" s="91"/>
      <c r="M35" s="91"/>
      <c r="N35" s="91"/>
      <c r="O35" s="91"/>
      <c r="P35" s="91"/>
    </row>
    <row r="36" spans="1:16" s="90" customFormat="1" ht="44.25" customHeight="1" thickBot="1">
      <c r="A36" s="92" t="s">
        <v>49</v>
      </c>
      <c r="B36" s="88" t="s">
        <v>50</v>
      </c>
      <c r="C36" s="89" t="s">
        <v>51</v>
      </c>
      <c r="D36" s="87">
        <v>54114.07</v>
      </c>
      <c r="E36" s="87">
        <v>57702.98</v>
      </c>
      <c r="F36" s="87">
        <v>60317.279999999999</v>
      </c>
      <c r="G36" s="87">
        <v>63048.4</v>
      </c>
      <c r="H36" s="87">
        <v>65570.33</v>
      </c>
      <c r="J36" s="91"/>
      <c r="K36" s="91"/>
      <c r="L36" s="91"/>
      <c r="M36" s="91"/>
    </row>
    <row r="37" spans="1:16" ht="42" customHeight="1" thickBot="1">
      <c r="A37" s="111"/>
      <c r="B37" s="111"/>
      <c r="C37" s="111"/>
      <c r="D37" s="111"/>
      <c r="E37" s="111"/>
      <c r="F37" s="111"/>
      <c r="G37" s="111"/>
      <c r="H37" s="111"/>
    </row>
    <row r="38" spans="1:16" ht="18" customHeight="1" thickBot="1">
      <c r="A38" s="104" t="s">
        <v>1</v>
      </c>
      <c r="B38" s="104" t="s">
        <v>2</v>
      </c>
      <c r="C38" s="104" t="s">
        <v>3</v>
      </c>
      <c r="D38" s="1" t="s">
        <v>4</v>
      </c>
      <c r="E38" s="1" t="s">
        <v>5</v>
      </c>
      <c r="F38" s="106" t="s">
        <v>6</v>
      </c>
      <c r="G38" s="107"/>
      <c r="H38" s="108"/>
    </row>
    <row r="39" spans="1:16" ht="18.75" customHeight="1" thickBot="1">
      <c r="A39" s="105"/>
      <c r="B39" s="105"/>
      <c r="C39" s="105"/>
      <c r="D39" s="2">
        <v>2016</v>
      </c>
      <c r="E39" s="3">
        <v>2017</v>
      </c>
      <c r="F39" s="2">
        <v>2018</v>
      </c>
      <c r="G39" s="2">
        <v>2019</v>
      </c>
      <c r="H39" s="2">
        <v>2020</v>
      </c>
    </row>
    <row r="40" spans="1:16" ht="18" customHeight="1" thickBot="1">
      <c r="A40" s="24" t="s">
        <v>52</v>
      </c>
      <c r="B40" s="124" t="s">
        <v>53</v>
      </c>
      <c r="C40" s="125"/>
      <c r="D40" s="125"/>
      <c r="E40" s="125"/>
      <c r="F40" s="125"/>
      <c r="G40" s="125"/>
      <c r="H40" s="126"/>
    </row>
    <row r="41" spans="1:16" ht="42" customHeight="1" thickBot="1">
      <c r="A41" s="97">
        <v>1</v>
      </c>
      <c r="B41" s="25" t="s">
        <v>54</v>
      </c>
      <c r="C41" s="22" t="s">
        <v>51</v>
      </c>
      <c r="D41" s="26">
        <f>D44+D47+D123+D126</f>
        <v>61465.2</v>
      </c>
      <c r="E41" s="26">
        <f>E44+E47+E123+E126</f>
        <v>66812.672399999996</v>
      </c>
      <c r="F41" s="26">
        <f>F44+F47+F123+F126</f>
        <v>67881.675158399987</v>
      </c>
      <c r="G41" s="26">
        <f>G44+G47+G123+G126</f>
        <v>69103.54531125119</v>
      </c>
      <c r="H41" s="26">
        <f>H44+H47+H123+H126</f>
        <v>71522.169397144986</v>
      </c>
    </row>
    <row r="42" spans="1:16" ht="60.75" customHeight="1" thickBot="1">
      <c r="A42" s="98"/>
      <c r="B42" s="25" t="s">
        <v>55</v>
      </c>
      <c r="C42" s="22" t="s">
        <v>56</v>
      </c>
      <c r="D42" s="26"/>
      <c r="E42" s="26"/>
      <c r="F42" s="26"/>
      <c r="G42" s="26"/>
      <c r="H42" s="26"/>
    </row>
    <row r="43" spans="1:16" ht="30" customHeight="1" thickBot="1">
      <c r="A43" s="99"/>
      <c r="B43" s="27" t="s">
        <v>57</v>
      </c>
      <c r="C43" s="22" t="s">
        <v>58</v>
      </c>
      <c r="D43" s="26"/>
      <c r="E43" s="26"/>
      <c r="F43" s="26"/>
      <c r="G43" s="26"/>
      <c r="H43" s="26"/>
    </row>
    <row r="44" spans="1:16" ht="69" customHeight="1" thickBot="1">
      <c r="A44" s="97" t="s">
        <v>31</v>
      </c>
      <c r="B44" s="25" t="s">
        <v>59</v>
      </c>
      <c r="C44" s="22" t="s">
        <v>60</v>
      </c>
      <c r="D44" s="26">
        <v>61465.2</v>
      </c>
      <c r="E44" s="26">
        <f>D44*E45*E46/10000</f>
        <v>66812.672399999996</v>
      </c>
      <c r="F44" s="26">
        <f>E44*F45*F46/10000</f>
        <v>67881.675158399987</v>
      </c>
      <c r="G44" s="26">
        <f>F44*G45*G46/10000</f>
        <v>69103.54531125119</v>
      </c>
      <c r="H44" s="26">
        <f>G44*H45*H46/10000</f>
        <v>71522.169397144986</v>
      </c>
    </row>
    <row r="45" spans="1:16" ht="59.25" customHeight="1" thickBot="1">
      <c r="A45" s="98"/>
      <c r="B45" s="27" t="s">
        <v>61</v>
      </c>
      <c r="C45" s="22" t="s">
        <v>56</v>
      </c>
      <c r="D45" s="26"/>
      <c r="E45" s="26">
        <v>100</v>
      </c>
      <c r="F45" s="26">
        <v>100</v>
      </c>
      <c r="G45" s="26">
        <v>100</v>
      </c>
      <c r="H45" s="26">
        <v>100</v>
      </c>
    </row>
    <row r="46" spans="1:16" ht="26.25" thickBot="1">
      <c r="A46" s="99"/>
      <c r="B46" s="25" t="s">
        <v>62</v>
      </c>
      <c r="C46" s="22" t="s">
        <v>58</v>
      </c>
      <c r="D46" s="26"/>
      <c r="E46" s="26">
        <v>108.7</v>
      </c>
      <c r="F46" s="26">
        <v>101.6</v>
      </c>
      <c r="G46" s="26">
        <v>101.8</v>
      </c>
      <c r="H46" s="26">
        <v>103.5</v>
      </c>
    </row>
    <row r="47" spans="1:16" ht="67.5" customHeight="1" thickBot="1">
      <c r="A47" s="112">
        <v>3</v>
      </c>
      <c r="B47" s="25" t="s">
        <v>63</v>
      </c>
      <c r="C47" s="22" t="s">
        <v>60</v>
      </c>
      <c r="D47" s="26">
        <f>D51+D60+D63+D66+D69+D72+D75+D78+D81+D84+D87+D90+D93+D96+D54+D57+D99+D102+D105+D108+D111+D114+D117+D120</f>
        <v>0</v>
      </c>
      <c r="E47" s="26">
        <f>E51+E60+E63+E66+E69+E72+E75+E78+E81+E84+E87+E90+E93+E96+E54+E57+E99+E102+E105+E108+E111+E114+E117+E120</f>
        <v>0</v>
      </c>
      <c r="F47" s="26">
        <f>F51+F60+F63+F66+F69+F72+F75+F78+F81+F84+F87+F90+F93+F96+F54+F57+F99+F102+F105+F108+F111+F114+F117+F120</f>
        <v>0</v>
      </c>
      <c r="G47" s="26">
        <f>G51+G60+G63+G66+G69+G72+G75+G78+G81+G84+G87+G90+G93+G96+G54+G57+G99+G102+G105+G108+G111+G114+G117+G120</f>
        <v>0</v>
      </c>
      <c r="H47" s="26">
        <f>H51+H60+H63+H66+H69+H72+H75+H78+H81+H84+H87+H90+H93+H96+H54+H57+H99+H102+H105+H108+H111+H114+H117+H120</f>
        <v>0</v>
      </c>
    </row>
    <row r="48" spans="1:16" ht="51.75" customHeight="1" thickBot="1">
      <c r="A48" s="113"/>
      <c r="B48" s="25" t="s">
        <v>64</v>
      </c>
      <c r="C48" s="22" t="s">
        <v>56</v>
      </c>
      <c r="D48" s="26"/>
      <c r="E48" s="26"/>
      <c r="F48" s="26"/>
      <c r="G48" s="26"/>
      <c r="H48" s="26"/>
    </row>
    <row r="49" spans="1:8" ht="26.25" customHeight="1" thickBot="1">
      <c r="A49" s="114"/>
      <c r="B49" s="25" t="s">
        <v>62</v>
      </c>
      <c r="C49" s="22" t="s">
        <v>58</v>
      </c>
      <c r="D49" s="26"/>
      <c r="E49" s="26"/>
      <c r="F49" s="26"/>
      <c r="G49" s="26"/>
      <c r="H49" s="26"/>
    </row>
    <row r="50" spans="1:8" ht="12.75" customHeight="1" thickBot="1">
      <c r="A50" s="11"/>
      <c r="B50" s="115" t="s">
        <v>65</v>
      </c>
      <c r="C50" s="116"/>
      <c r="D50" s="116"/>
      <c r="E50" s="116"/>
      <c r="F50" s="116"/>
      <c r="G50" s="116"/>
      <c r="H50" s="117"/>
    </row>
    <row r="51" spans="1:8" ht="39" customHeight="1" thickBot="1">
      <c r="A51" s="118" t="s">
        <v>66</v>
      </c>
      <c r="B51" s="25" t="s">
        <v>67</v>
      </c>
      <c r="C51" s="25" t="s">
        <v>60</v>
      </c>
      <c r="D51" s="28"/>
      <c r="E51" s="26">
        <f>D51*E52*E53/10000</f>
        <v>0</v>
      </c>
      <c r="F51" s="26">
        <f>E51*F52*F53/10000</f>
        <v>0</v>
      </c>
      <c r="G51" s="26">
        <f>F51*G52*G53/10000</f>
        <v>0</v>
      </c>
      <c r="H51" s="26">
        <f>G51*H52*H53/10000</f>
        <v>0</v>
      </c>
    </row>
    <row r="52" spans="1:8" ht="53.25" customHeight="1" thickBot="1">
      <c r="A52" s="119"/>
      <c r="B52" s="25" t="s">
        <v>64</v>
      </c>
      <c r="C52" s="25" t="s">
        <v>56</v>
      </c>
      <c r="D52" s="26"/>
      <c r="E52" s="26"/>
      <c r="F52" s="26"/>
      <c r="G52" s="26"/>
      <c r="H52" s="26"/>
    </row>
    <row r="53" spans="1:8" ht="31.5" customHeight="1" thickBot="1">
      <c r="A53" s="120"/>
      <c r="B53" s="25" t="s">
        <v>62</v>
      </c>
      <c r="C53" s="25" t="s">
        <v>58</v>
      </c>
      <c r="D53" s="26"/>
      <c r="E53" s="26"/>
      <c r="F53" s="26"/>
      <c r="G53" s="26"/>
      <c r="H53" s="26"/>
    </row>
    <row r="54" spans="1:8" ht="31.5" customHeight="1" thickBot="1">
      <c r="A54" s="118" t="s">
        <v>68</v>
      </c>
      <c r="B54" s="25" t="s">
        <v>69</v>
      </c>
      <c r="C54" s="25" t="s">
        <v>60</v>
      </c>
      <c r="D54" s="26"/>
      <c r="E54" s="26">
        <f>D54*E55*E56/10000</f>
        <v>0</v>
      </c>
      <c r="F54" s="26">
        <f>E54*F55*F56/10000</f>
        <v>0</v>
      </c>
      <c r="G54" s="26">
        <f>F54*G55*G56/10000</f>
        <v>0</v>
      </c>
      <c r="H54" s="26">
        <f>G54*H55*H56/10000</f>
        <v>0</v>
      </c>
    </row>
    <row r="55" spans="1:8" ht="55.5" customHeight="1" thickBot="1">
      <c r="A55" s="119"/>
      <c r="B55" s="25" t="s">
        <v>64</v>
      </c>
      <c r="C55" s="25" t="s">
        <v>56</v>
      </c>
      <c r="D55" s="26"/>
      <c r="E55" s="26"/>
      <c r="F55" s="26"/>
      <c r="G55" s="26"/>
      <c r="H55" s="26"/>
    </row>
    <row r="56" spans="1:8" ht="31.5" customHeight="1" thickBot="1">
      <c r="A56" s="120"/>
      <c r="B56" s="25" t="s">
        <v>62</v>
      </c>
      <c r="C56" s="25" t="s">
        <v>58</v>
      </c>
      <c r="D56" s="26"/>
      <c r="E56" s="26"/>
      <c r="F56" s="26"/>
      <c r="G56" s="26"/>
      <c r="H56" s="26"/>
    </row>
    <row r="57" spans="1:8" ht="31.5" customHeight="1" thickBot="1">
      <c r="A57" s="118" t="s">
        <v>70</v>
      </c>
      <c r="B57" s="25" t="s">
        <v>71</v>
      </c>
      <c r="C57" s="25" t="s">
        <v>60</v>
      </c>
      <c r="D57" s="26"/>
      <c r="E57" s="26">
        <f>D57*E58*E59/10000</f>
        <v>0</v>
      </c>
      <c r="F57" s="26">
        <f>E57*F58*F59/10000</f>
        <v>0</v>
      </c>
      <c r="G57" s="26">
        <f>F57*G58*G59/10000</f>
        <v>0</v>
      </c>
      <c r="H57" s="26">
        <f>G57*H58*H59/10000</f>
        <v>0</v>
      </c>
    </row>
    <row r="58" spans="1:8" ht="55.5" customHeight="1" thickBot="1">
      <c r="A58" s="119"/>
      <c r="B58" s="25" t="s">
        <v>64</v>
      </c>
      <c r="C58" s="25" t="s">
        <v>56</v>
      </c>
      <c r="D58" s="26"/>
      <c r="E58" s="26"/>
      <c r="F58" s="26"/>
      <c r="G58" s="26"/>
      <c r="H58" s="26"/>
    </row>
    <row r="59" spans="1:8" ht="31.5" customHeight="1" thickBot="1">
      <c r="A59" s="120"/>
      <c r="B59" s="25" t="s">
        <v>62</v>
      </c>
      <c r="C59" s="25" t="s">
        <v>58</v>
      </c>
      <c r="D59" s="26"/>
      <c r="E59" s="26"/>
      <c r="F59" s="26"/>
      <c r="G59" s="26"/>
      <c r="H59" s="26"/>
    </row>
    <row r="60" spans="1:8" ht="32.25" customHeight="1" thickBot="1">
      <c r="A60" s="118" t="s">
        <v>72</v>
      </c>
      <c r="B60" s="25" t="s">
        <v>73</v>
      </c>
      <c r="C60" s="25" t="s">
        <v>60</v>
      </c>
      <c r="D60" s="28"/>
      <c r="E60" s="26">
        <f>D60*E61*E62/10000</f>
        <v>0</v>
      </c>
      <c r="F60" s="26">
        <f>E60*F61*F62/10000</f>
        <v>0</v>
      </c>
      <c r="G60" s="26">
        <f>F60*G61*G62/10000</f>
        <v>0</v>
      </c>
      <c r="H60" s="26">
        <f>G60*H61*H62/10000</f>
        <v>0</v>
      </c>
    </row>
    <row r="61" spans="1:8" ht="51" customHeight="1" thickBot="1">
      <c r="A61" s="119"/>
      <c r="B61" s="25" t="s">
        <v>64</v>
      </c>
      <c r="C61" s="25" t="s">
        <v>56</v>
      </c>
      <c r="D61" s="26"/>
      <c r="E61" s="26"/>
      <c r="F61" s="26"/>
      <c r="G61" s="26"/>
      <c r="H61" s="26"/>
    </row>
    <row r="62" spans="1:8" ht="31.5" customHeight="1" thickBot="1">
      <c r="A62" s="120"/>
      <c r="B62" s="25" t="s">
        <v>62</v>
      </c>
      <c r="C62" s="25" t="s">
        <v>58</v>
      </c>
      <c r="D62" s="26"/>
      <c r="E62" s="26"/>
      <c r="F62" s="26"/>
      <c r="G62" s="26"/>
      <c r="H62" s="26"/>
    </row>
    <row r="63" spans="1:8" ht="29.25" customHeight="1" thickBot="1">
      <c r="A63" s="118" t="s">
        <v>74</v>
      </c>
      <c r="B63" s="25" t="s">
        <v>75</v>
      </c>
      <c r="C63" s="25" t="s">
        <v>60</v>
      </c>
      <c r="D63" s="28"/>
      <c r="E63" s="26">
        <f>D63*E64*E65/10000</f>
        <v>0</v>
      </c>
      <c r="F63" s="26">
        <f>E63*F64*F65/10000</f>
        <v>0</v>
      </c>
      <c r="G63" s="26">
        <f>F63*G64*G65/10000</f>
        <v>0</v>
      </c>
      <c r="H63" s="26">
        <f>G63*H64*H65/10000</f>
        <v>0</v>
      </c>
    </row>
    <row r="64" spans="1:8" ht="51.75" thickBot="1">
      <c r="A64" s="119"/>
      <c r="B64" s="25" t="s">
        <v>64</v>
      </c>
      <c r="C64" s="25" t="s">
        <v>56</v>
      </c>
      <c r="D64" s="26"/>
      <c r="E64" s="26"/>
      <c r="F64" s="26"/>
      <c r="G64" s="26"/>
      <c r="H64" s="26"/>
    </row>
    <row r="65" spans="1:8" ht="26.25" customHeight="1" thickBot="1">
      <c r="A65" s="120"/>
      <c r="B65" s="25" t="s">
        <v>62</v>
      </c>
      <c r="C65" s="25" t="s">
        <v>58</v>
      </c>
      <c r="D65" s="26"/>
      <c r="E65" s="26"/>
      <c r="F65" s="26"/>
      <c r="G65" s="26"/>
      <c r="H65" s="26"/>
    </row>
    <row r="66" spans="1:8" ht="26.25" customHeight="1" thickBot="1">
      <c r="A66" s="118" t="s">
        <v>76</v>
      </c>
      <c r="B66" s="25" t="s">
        <v>77</v>
      </c>
      <c r="C66" s="25" t="s">
        <v>60</v>
      </c>
      <c r="D66" s="28"/>
      <c r="E66" s="26">
        <f>D66*E67*E68/10000</f>
        <v>0</v>
      </c>
      <c r="F66" s="26">
        <f>E66*F67*F68/10000</f>
        <v>0</v>
      </c>
      <c r="G66" s="26">
        <f>F66*G67*G68/10000</f>
        <v>0</v>
      </c>
      <c r="H66" s="26">
        <f>G66*H67*H68/10000</f>
        <v>0</v>
      </c>
    </row>
    <row r="67" spans="1:8" ht="51" customHeight="1" thickBot="1">
      <c r="A67" s="119"/>
      <c r="B67" s="25" t="s">
        <v>64</v>
      </c>
      <c r="C67" s="25" t="s">
        <v>56</v>
      </c>
      <c r="D67" s="26"/>
      <c r="E67" s="26"/>
      <c r="F67" s="26"/>
      <c r="G67" s="26"/>
      <c r="H67" s="26"/>
    </row>
    <row r="68" spans="1:8" ht="27" customHeight="1" thickBot="1">
      <c r="A68" s="120"/>
      <c r="B68" s="25" t="s">
        <v>62</v>
      </c>
      <c r="C68" s="25" t="s">
        <v>58</v>
      </c>
      <c r="D68" s="26"/>
      <c r="E68" s="26"/>
      <c r="F68" s="26"/>
      <c r="G68" s="26"/>
      <c r="H68" s="26"/>
    </row>
    <row r="69" spans="1:8" ht="43.5" customHeight="1" thickBot="1">
      <c r="A69" s="118" t="s">
        <v>78</v>
      </c>
      <c r="B69" s="25" t="s">
        <v>79</v>
      </c>
      <c r="C69" s="25" t="s">
        <v>60</v>
      </c>
      <c r="D69" s="28"/>
      <c r="E69" s="26">
        <f>D69*E70*E71/10000</f>
        <v>0</v>
      </c>
      <c r="F69" s="26">
        <f>E69*F70*F71/10000</f>
        <v>0</v>
      </c>
      <c r="G69" s="26">
        <f>F69*G70*G71/10000</f>
        <v>0</v>
      </c>
      <c r="H69" s="26">
        <f>G69*H70*H71/10000</f>
        <v>0</v>
      </c>
    </row>
    <row r="70" spans="1:8" ht="51" customHeight="1" thickBot="1">
      <c r="A70" s="119"/>
      <c r="B70" s="25" t="s">
        <v>64</v>
      </c>
      <c r="C70" s="25" t="s">
        <v>56</v>
      </c>
      <c r="D70" s="26"/>
      <c r="E70" s="26"/>
      <c r="F70" s="26"/>
      <c r="G70" s="26"/>
      <c r="H70" s="26"/>
    </row>
    <row r="71" spans="1:8" ht="27" customHeight="1" thickBot="1">
      <c r="A71" s="120"/>
      <c r="B71" s="25" t="s">
        <v>62</v>
      </c>
      <c r="C71" s="25" t="s">
        <v>58</v>
      </c>
      <c r="D71" s="26"/>
      <c r="E71" s="26"/>
      <c r="F71" s="26"/>
      <c r="G71" s="26"/>
      <c r="H71" s="26"/>
    </row>
    <row r="72" spans="1:8" ht="26.25" customHeight="1" thickBot="1">
      <c r="A72" s="118" t="s">
        <v>80</v>
      </c>
      <c r="B72" s="25" t="s">
        <v>81</v>
      </c>
      <c r="C72" s="25" t="s">
        <v>60</v>
      </c>
      <c r="D72" s="28"/>
      <c r="E72" s="26">
        <f>D72*E73*E74/10000</f>
        <v>0</v>
      </c>
      <c r="F72" s="26">
        <f>E72*F73*F74/10000</f>
        <v>0</v>
      </c>
      <c r="G72" s="26">
        <f>F72*G73*G74/10000</f>
        <v>0</v>
      </c>
      <c r="H72" s="26">
        <f>G72*H73*H74/10000</f>
        <v>0</v>
      </c>
    </row>
    <row r="73" spans="1:8" ht="52.5" customHeight="1" thickBot="1">
      <c r="A73" s="119"/>
      <c r="B73" s="25" t="s">
        <v>64</v>
      </c>
      <c r="C73" s="25" t="s">
        <v>56</v>
      </c>
      <c r="D73" s="26"/>
      <c r="E73" s="26"/>
      <c r="F73" s="26"/>
      <c r="G73" s="26"/>
      <c r="H73" s="26"/>
    </row>
    <row r="74" spans="1:8" ht="30" customHeight="1" thickBot="1">
      <c r="A74" s="120"/>
      <c r="B74" s="25" t="s">
        <v>62</v>
      </c>
      <c r="C74" s="25" t="s">
        <v>58</v>
      </c>
      <c r="D74" s="26"/>
      <c r="E74" s="26"/>
      <c r="F74" s="26"/>
      <c r="G74" s="26"/>
      <c r="H74" s="26"/>
    </row>
    <row r="75" spans="1:8" ht="27.75" customHeight="1" thickBot="1">
      <c r="A75" s="118" t="s">
        <v>82</v>
      </c>
      <c r="B75" s="25" t="s">
        <v>83</v>
      </c>
      <c r="C75" s="25" t="s">
        <v>60</v>
      </c>
      <c r="D75" s="28"/>
      <c r="E75" s="26">
        <f>D75*E76*E77/10000</f>
        <v>0</v>
      </c>
      <c r="F75" s="26">
        <f>E75*F76*F77/10000</f>
        <v>0</v>
      </c>
      <c r="G75" s="26">
        <f>F75*G76*G77/10000</f>
        <v>0</v>
      </c>
      <c r="H75" s="26">
        <f>G75*H76*H77/10000</f>
        <v>0</v>
      </c>
    </row>
    <row r="76" spans="1:8" ht="50.25" customHeight="1" thickBot="1">
      <c r="A76" s="119"/>
      <c r="B76" s="25" t="s">
        <v>64</v>
      </c>
      <c r="C76" s="25" t="s">
        <v>56</v>
      </c>
      <c r="D76" s="26"/>
      <c r="E76" s="26"/>
      <c r="F76" s="26"/>
      <c r="G76" s="26"/>
      <c r="H76" s="26"/>
    </row>
    <row r="77" spans="1:8" ht="27" customHeight="1" thickBot="1">
      <c r="A77" s="120"/>
      <c r="B77" s="25" t="s">
        <v>62</v>
      </c>
      <c r="C77" s="25" t="s">
        <v>58</v>
      </c>
      <c r="D77" s="26"/>
      <c r="E77" s="26"/>
      <c r="F77" s="26"/>
      <c r="G77" s="26"/>
      <c r="H77" s="26"/>
    </row>
    <row r="78" spans="1:8" ht="26.25" customHeight="1" thickBot="1">
      <c r="A78" s="118" t="s">
        <v>84</v>
      </c>
      <c r="B78" s="25" t="s">
        <v>85</v>
      </c>
      <c r="C78" s="25" t="s">
        <v>60</v>
      </c>
      <c r="D78" s="28"/>
      <c r="E78" s="26">
        <f>D78*E79*E80/10000</f>
        <v>0</v>
      </c>
      <c r="F78" s="26">
        <f>E78*F79*F80/10000</f>
        <v>0</v>
      </c>
      <c r="G78" s="26">
        <f>F78*G79*G80/10000</f>
        <v>0</v>
      </c>
      <c r="H78" s="26">
        <f>G78*H79*H80/10000</f>
        <v>0</v>
      </c>
    </row>
    <row r="79" spans="1:8" ht="54.75" customHeight="1" thickBot="1">
      <c r="A79" s="119"/>
      <c r="B79" s="25" t="s">
        <v>64</v>
      </c>
      <c r="C79" s="25" t="s">
        <v>56</v>
      </c>
      <c r="D79" s="26"/>
      <c r="E79" s="26"/>
      <c r="F79" s="26"/>
      <c r="G79" s="26"/>
      <c r="H79" s="26"/>
    </row>
    <row r="80" spans="1:8" ht="27" customHeight="1" thickBot="1">
      <c r="A80" s="120"/>
      <c r="B80" s="25" t="s">
        <v>62</v>
      </c>
      <c r="C80" s="25" t="s">
        <v>58</v>
      </c>
      <c r="D80" s="26"/>
      <c r="E80" s="26"/>
      <c r="F80" s="26"/>
      <c r="G80" s="26"/>
      <c r="H80" s="26"/>
    </row>
    <row r="81" spans="1:8" ht="38.25" customHeight="1" thickBot="1">
      <c r="A81" s="118" t="s">
        <v>86</v>
      </c>
      <c r="B81" s="25" t="s">
        <v>87</v>
      </c>
      <c r="C81" s="25" t="s">
        <v>60</v>
      </c>
      <c r="D81" s="28"/>
      <c r="E81" s="26">
        <f>D81*E82*E83/10000</f>
        <v>0</v>
      </c>
      <c r="F81" s="26">
        <f>E81*F82*F83/10000</f>
        <v>0</v>
      </c>
      <c r="G81" s="26">
        <f>F81*G82*G83/10000</f>
        <v>0</v>
      </c>
      <c r="H81" s="26">
        <f>G81*H82*H83/10000</f>
        <v>0</v>
      </c>
    </row>
    <row r="82" spans="1:8" ht="51.75" thickBot="1">
      <c r="A82" s="119"/>
      <c r="B82" s="25" t="s">
        <v>64</v>
      </c>
      <c r="C82" s="25" t="s">
        <v>56</v>
      </c>
      <c r="D82" s="26"/>
      <c r="E82" s="26"/>
      <c r="F82" s="26"/>
      <c r="G82" s="26"/>
      <c r="H82" s="26"/>
    </row>
    <row r="83" spans="1:8" ht="26.25" customHeight="1" thickBot="1">
      <c r="A83" s="120"/>
      <c r="B83" s="25" t="s">
        <v>62</v>
      </c>
      <c r="C83" s="25" t="s">
        <v>58</v>
      </c>
      <c r="D83" s="26"/>
      <c r="E83" s="26"/>
      <c r="F83" s="26"/>
      <c r="G83" s="26"/>
      <c r="H83" s="26"/>
    </row>
    <row r="84" spans="1:8" ht="39.75" customHeight="1" thickBot="1">
      <c r="A84" s="118" t="s">
        <v>88</v>
      </c>
      <c r="B84" s="25" t="s">
        <v>89</v>
      </c>
      <c r="C84" s="25" t="s">
        <v>60</v>
      </c>
      <c r="D84" s="28"/>
      <c r="E84" s="26">
        <f>D84*E85*E86/10000</f>
        <v>0</v>
      </c>
      <c r="F84" s="26">
        <f>E84*F85*F86/10000</f>
        <v>0</v>
      </c>
      <c r="G84" s="26">
        <f>F84*G85*G86/10000</f>
        <v>0</v>
      </c>
      <c r="H84" s="26">
        <f>G84*H85*H86/10000</f>
        <v>0</v>
      </c>
    </row>
    <row r="85" spans="1:8" ht="51.75" thickBot="1">
      <c r="A85" s="119"/>
      <c r="B85" s="25" t="s">
        <v>64</v>
      </c>
      <c r="C85" s="25" t="s">
        <v>56</v>
      </c>
      <c r="D85" s="26"/>
      <c r="E85" s="26"/>
      <c r="F85" s="26"/>
      <c r="G85" s="26"/>
      <c r="H85" s="26"/>
    </row>
    <row r="86" spans="1:8" ht="25.5" customHeight="1" thickBot="1">
      <c r="A86" s="120"/>
      <c r="B86" s="25" t="s">
        <v>62</v>
      </c>
      <c r="C86" s="25" t="s">
        <v>58</v>
      </c>
      <c r="D86" s="26"/>
      <c r="E86" s="26"/>
      <c r="F86" s="26"/>
      <c r="G86" s="26"/>
      <c r="H86" s="26"/>
    </row>
    <row r="87" spans="1:8" ht="39.75" customHeight="1" thickBot="1">
      <c r="A87" s="118" t="s">
        <v>90</v>
      </c>
      <c r="B87" s="25" t="s">
        <v>91</v>
      </c>
      <c r="C87" s="25" t="s">
        <v>60</v>
      </c>
      <c r="D87" s="28"/>
      <c r="E87" s="26">
        <f>D87*E88*E89/10000</f>
        <v>0</v>
      </c>
      <c r="F87" s="26">
        <f>E87*F88*F89/10000</f>
        <v>0</v>
      </c>
      <c r="G87" s="26">
        <f>F87*G88*G89/10000</f>
        <v>0</v>
      </c>
      <c r="H87" s="26">
        <f>G87*H88*H89/10000</f>
        <v>0</v>
      </c>
    </row>
    <row r="88" spans="1:8" ht="51.75" thickBot="1">
      <c r="A88" s="119"/>
      <c r="B88" s="25" t="s">
        <v>64</v>
      </c>
      <c r="C88" s="25" t="s">
        <v>56</v>
      </c>
      <c r="D88" s="26"/>
      <c r="E88" s="26"/>
      <c r="F88" s="26"/>
      <c r="G88" s="26"/>
      <c r="H88" s="26"/>
    </row>
    <row r="89" spans="1:8" ht="26.25" customHeight="1" thickBot="1">
      <c r="A89" s="120"/>
      <c r="B89" s="25" t="s">
        <v>62</v>
      </c>
      <c r="C89" s="25" t="s">
        <v>58</v>
      </c>
      <c r="D89" s="26"/>
      <c r="E89" s="26"/>
      <c r="F89" s="26"/>
      <c r="G89" s="26"/>
      <c r="H89" s="26"/>
    </row>
    <row r="90" spans="1:8" ht="28.5" customHeight="1" thickBot="1">
      <c r="A90" s="118" t="s">
        <v>92</v>
      </c>
      <c r="B90" s="25" t="s">
        <v>93</v>
      </c>
      <c r="C90" s="25" t="s">
        <v>60</v>
      </c>
      <c r="D90" s="28"/>
      <c r="E90" s="26">
        <f>D90*E91*E92/10000</f>
        <v>0</v>
      </c>
      <c r="F90" s="26">
        <f>E90*F91*F92/10000</f>
        <v>0</v>
      </c>
      <c r="G90" s="26">
        <f>F90*G91*G92/10000</f>
        <v>0</v>
      </c>
      <c r="H90" s="26">
        <f>G90*H91*H92/10000</f>
        <v>0</v>
      </c>
    </row>
    <row r="91" spans="1:8" ht="51.75" customHeight="1" thickBot="1">
      <c r="A91" s="119"/>
      <c r="B91" s="25" t="s">
        <v>64</v>
      </c>
      <c r="C91" s="25" t="s">
        <v>56</v>
      </c>
      <c r="D91" s="26"/>
      <c r="E91" s="26"/>
      <c r="F91" s="26"/>
      <c r="G91" s="26"/>
      <c r="H91" s="26"/>
    </row>
    <row r="92" spans="1:8" ht="28.5" customHeight="1" thickBot="1">
      <c r="A92" s="120"/>
      <c r="B92" s="25" t="s">
        <v>62</v>
      </c>
      <c r="C92" s="25" t="s">
        <v>58</v>
      </c>
      <c r="D92" s="26"/>
      <c r="E92" s="26"/>
      <c r="F92" s="26"/>
      <c r="G92" s="26"/>
      <c r="H92" s="26"/>
    </row>
    <row r="93" spans="1:8" ht="27.75" customHeight="1" thickBot="1">
      <c r="A93" s="118" t="s">
        <v>94</v>
      </c>
      <c r="B93" s="25" t="s">
        <v>95</v>
      </c>
      <c r="C93" s="25" t="s">
        <v>60</v>
      </c>
      <c r="D93" s="28"/>
      <c r="E93" s="26">
        <f>D93*E94*E95/10000</f>
        <v>0</v>
      </c>
      <c r="F93" s="26">
        <f>E93*F94*F95/10000</f>
        <v>0</v>
      </c>
      <c r="G93" s="26">
        <f>F93*G94*G95/10000</f>
        <v>0</v>
      </c>
      <c r="H93" s="26">
        <f>G93*H94*H95/10000</f>
        <v>0</v>
      </c>
    </row>
    <row r="94" spans="1:8" ht="51.75" thickBot="1">
      <c r="A94" s="119"/>
      <c r="B94" s="25" t="s">
        <v>64</v>
      </c>
      <c r="C94" s="25" t="s">
        <v>56</v>
      </c>
      <c r="D94" s="26"/>
      <c r="E94" s="26"/>
      <c r="F94" s="26"/>
      <c r="G94" s="26"/>
      <c r="H94" s="26"/>
    </row>
    <row r="95" spans="1:8" ht="27.75" customHeight="1" thickBot="1">
      <c r="A95" s="120"/>
      <c r="B95" s="25" t="s">
        <v>62</v>
      </c>
      <c r="C95" s="25" t="s">
        <v>58</v>
      </c>
      <c r="D95" s="26"/>
      <c r="E95" s="26"/>
      <c r="F95" s="26"/>
      <c r="G95" s="26"/>
      <c r="H95" s="26"/>
    </row>
    <row r="96" spans="1:8" ht="27" customHeight="1" thickBot="1">
      <c r="A96" s="118" t="s">
        <v>96</v>
      </c>
      <c r="B96" s="25" t="s">
        <v>97</v>
      </c>
      <c r="C96" s="25" t="s">
        <v>60</v>
      </c>
      <c r="D96" s="28"/>
      <c r="E96" s="26">
        <f>D96*E97*E98/10000</f>
        <v>0</v>
      </c>
      <c r="F96" s="26">
        <f>E96*F97*F98/10000</f>
        <v>0</v>
      </c>
      <c r="G96" s="26">
        <f>F96*G97*G98/10000</f>
        <v>0</v>
      </c>
      <c r="H96" s="26">
        <f>G96*H97*H98/10000</f>
        <v>0</v>
      </c>
    </row>
    <row r="97" spans="1:8" ht="52.5" customHeight="1" thickBot="1">
      <c r="A97" s="119"/>
      <c r="B97" s="25" t="s">
        <v>64</v>
      </c>
      <c r="C97" s="25" t="s">
        <v>56</v>
      </c>
      <c r="D97" s="26"/>
      <c r="E97" s="26"/>
      <c r="F97" s="26"/>
      <c r="G97" s="26"/>
      <c r="H97" s="26"/>
    </row>
    <row r="98" spans="1:8" ht="26.25" customHeight="1" thickBot="1">
      <c r="A98" s="120"/>
      <c r="B98" s="25" t="s">
        <v>62</v>
      </c>
      <c r="C98" s="25" t="s">
        <v>58</v>
      </c>
      <c r="D98" s="26"/>
      <c r="E98" s="26"/>
      <c r="F98" s="26"/>
      <c r="G98" s="26"/>
      <c r="H98" s="26"/>
    </row>
    <row r="99" spans="1:8" ht="26.25" customHeight="1" thickBot="1">
      <c r="A99" s="118" t="s">
        <v>98</v>
      </c>
      <c r="B99" s="25" t="s">
        <v>99</v>
      </c>
      <c r="C99" s="25" t="s">
        <v>60</v>
      </c>
      <c r="D99" s="28"/>
      <c r="E99" s="26">
        <f>D99*E100*E101/10000</f>
        <v>0</v>
      </c>
      <c r="F99" s="26">
        <f>E99*F100*F101/10000</f>
        <v>0</v>
      </c>
      <c r="G99" s="26">
        <f>F99*G100*G101/10000</f>
        <v>0</v>
      </c>
      <c r="H99" s="26">
        <f>G99*H100*H101/10000</f>
        <v>0</v>
      </c>
    </row>
    <row r="100" spans="1:8" ht="57" customHeight="1" thickBot="1">
      <c r="A100" s="119"/>
      <c r="B100" s="25" t="s">
        <v>64</v>
      </c>
      <c r="C100" s="25" t="s">
        <v>56</v>
      </c>
      <c r="D100" s="26"/>
      <c r="E100" s="26"/>
      <c r="F100" s="26"/>
      <c r="G100" s="26"/>
      <c r="H100" s="26"/>
    </row>
    <row r="101" spans="1:8" ht="26.25" customHeight="1" thickBot="1">
      <c r="A101" s="120"/>
      <c r="B101" s="25" t="s">
        <v>62</v>
      </c>
      <c r="C101" s="25" t="s">
        <v>58</v>
      </c>
      <c r="D101" s="26"/>
      <c r="E101" s="26"/>
      <c r="F101" s="26"/>
      <c r="G101" s="26"/>
      <c r="H101" s="26"/>
    </row>
    <row r="102" spans="1:8" ht="26.25" customHeight="1" thickBot="1">
      <c r="A102" s="118" t="s">
        <v>100</v>
      </c>
      <c r="B102" s="25" t="s">
        <v>101</v>
      </c>
      <c r="C102" s="25" t="s">
        <v>60</v>
      </c>
      <c r="D102" s="28"/>
      <c r="E102" s="26">
        <f>D102*E103*E104/10000</f>
        <v>0</v>
      </c>
      <c r="F102" s="26">
        <f>E102*F103*F104/10000</f>
        <v>0</v>
      </c>
      <c r="G102" s="26">
        <f>F102*G103*G104/10000</f>
        <v>0</v>
      </c>
      <c r="H102" s="26">
        <f>G102*H103*H104/10000</f>
        <v>0</v>
      </c>
    </row>
    <row r="103" spans="1:8" ht="52.5" customHeight="1" thickBot="1">
      <c r="A103" s="119"/>
      <c r="B103" s="25" t="s">
        <v>64</v>
      </c>
      <c r="C103" s="25" t="s">
        <v>56</v>
      </c>
      <c r="D103" s="26"/>
      <c r="E103" s="26"/>
      <c r="F103" s="26"/>
      <c r="G103" s="26"/>
      <c r="H103" s="26"/>
    </row>
    <row r="104" spans="1:8" ht="26.25" customHeight="1" thickBot="1">
      <c r="A104" s="120"/>
      <c r="B104" s="25" t="s">
        <v>62</v>
      </c>
      <c r="C104" s="25" t="s">
        <v>58</v>
      </c>
      <c r="D104" s="26"/>
      <c r="E104" s="26"/>
      <c r="F104" s="26"/>
      <c r="G104" s="26"/>
      <c r="H104" s="26"/>
    </row>
    <row r="105" spans="1:8" ht="26.25" customHeight="1" thickBot="1">
      <c r="A105" s="118" t="s">
        <v>102</v>
      </c>
      <c r="B105" s="25" t="s">
        <v>103</v>
      </c>
      <c r="C105" s="25" t="s">
        <v>60</v>
      </c>
      <c r="D105" s="26"/>
      <c r="E105" s="26">
        <f>D105*E106*E107/10000</f>
        <v>0</v>
      </c>
      <c r="F105" s="26">
        <f>E105*F106*F107/10000</f>
        <v>0</v>
      </c>
      <c r="G105" s="26">
        <f>F105*G106*G107/10000</f>
        <v>0</v>
      </c>
      <c r="H105" s="26">
        <f>G105*H106*H107/10000</f>
        <v>0</v>
      </c>
    </row>
    <row r="106" spans="1:8" ht="57.75" customHeight="1" thickBot="1">
      <c r="A106" s="119"/>
      <c r="B106" s="25" t="s">
        <v>64</v>
      </c>
      <c r="C106" s="25" t="s">
        <v>56</v>
      </c>
      <c r="D106" s="26"/>
      <c r="E106" s="26"/>
      <c r="F106" s="26"/>
      <c r="G106" s="26"/>
      <c r="H106" s="26"/>
    </row>
    <row r="107" spans="1:8" ht="26.25" customHeight="1" thickBot="1">
      <c r="A107" s="120"/>
      <c r="B107" s="25" t="s">
        <v>62</v>
      </c>
      <c r="C107" s="25" t="s">
        <v>58</v>
      </c>
      <c r="D107" s="26"/>
      <c r="E107" s="26"/>
      <c r="F107" s="26"/>
      <c r="G107" s="26"/>
      <c r="H107" s="26"/>
    </row>
    <row r="108" spans="1:8" ht="26.25" customHeight="1" thickBot="1">
      <c r="A108" s="118" t="s">
        <v>104</v>
      </c>
      <c r="B108" s="25" t="s">
        <v>105</v>
      </c>
      <c r="C108" s="25" t="s">
        <v>60</v>
      </c>
      <c r="D108" s="26"/>
      <c r="E108" s="26">
        <f>D108*E109*E110/10000</f>
        <v>0</v>
      </c>
      <c r="F108" s="26">
        <f>E108*F109*F110/10000</f>
        <v>0</v>
      </c>
      <c r="G108" s="26">
        <f>F108*G109*G110/10000</f>
        <v>0</v>
      </c>
      <c r="H108" s="26">
        <f>G108*H109*H110/10000</f>
        <v>0</v>
      </c>
    </row>
    <row r="109" spans="1:8" ht="54.75" customHeight="1" thickBot="1">
      <c r="A109" s="119"/>
      <c r="B109" s="25" t="s">
        <v>64</v>
      </c>
      <c r="C109" s="25" t="s">
        <v>56</v>
      </c>
      <c r="D109" s="26"/>
      <c r="E109" s="26"/>
      <c r="F109" s="26"/>
      <c r="G109" s="26"/>
      <c r="H109" s="26"/>
    </row>
    <row r="110" spans="1:8" ht="26.25" customHeight="1" thickBot="1">
      <c r="A110" s="120"/>
      <c r="B110" s="25" t="s">
        <v>62</v>
      </c>
      <c r="C110" s="25" t="s">
        <v>58</v>
      </c>
      <c r="D110" s="26"/>
      <c r="E110" s="26"/>
      <c r="F110" s="26"/>
      <c r="G110" s="26"/>
      <c r="H110" s="26"/>
    </row>
    <row r="111" spans="1:8" ht="28.5" customHeight="1" thickBot="1">
      <c r="A111" s="118" t="s">
        <v>106</v>
      </c>
      <c r="B111" s="25" t="s">
        <v>107</v>
      </c>
      <c r="C111" s="25" t="s">
        <v>60</v>
      </c>
      <c r="D111" s="26"/>
      <c r="E111" s="26">
        <f>D111*E112*E113/10000</f>
        <v>0</v>
      </c>
      <c r="F111" s="26">
        <f>E111*F112*F113/10000</f>
        <v>0</v>
      </c>
      <c r="G111" s="26">
        <f>F111*G112*G113/10000</f>
        <v>0</v>
      </c>
      <c r="H111" s="26">
        <f>G111*H112*H113/10000</f>
        <v>0</v>
      </c>
    </row>
    <row r="112" spans="1:8" ht="51" customHeight="1" thickBot="1">
      <c r="A112" s="119"/>
      <c r="B112" s="25" t="s">
        <v>64</v>
      </c>
      <c r="C112" s="25" t="s">
        <v>56</v>
      </c>
      <c r="D112" s="26"/>
      <c r="E112" s="26"/>
      <c r="F112" s="26"/>
      <c r="G112" s="26"/>
      <c r="H112" s="26"/>
    </row>
    <row r="113" spans="1:8" ht="26.25" customHeight="1" thickBot="1">
      <c r="A113" s="120"/>
      <c r="B113" s="25" t="s">
        <v>62</v>
      </c>
      <c r="C113" s="25" t="s">
        <v>58</v>
      </c>
      <c r="D113" s="26"/>
      <c r="E113" s="26"/>
      <c r="F113" s="26"/>
      <c r="G113" s="26"/>
      <c r="H113" s="26"/>
    </row>
    <row r="114" spans="1:8" ht="26.25" customHeight="1" thickBot="1">
      <c r="A114" s="118" t="s">
        <v>108</v>
      </c>
      <c r="B114" s="25" t="s">
        <v>109</v>
      </c>
      <c r="C114" s="25" t="s">
        <v>60</v>
      </c>
      <c r="D114" s="26"/>
      <c r="E114" s="26">
        <f>D114*E115*E116/10000</f>
        <v>0</v>
      </c>
      <c r="F114" s="26">
        <f>E114*F115*F116/10000</f>
        <v>0</v>
      </c>
      <c r="G114" s="26">
        <f>F114*G115*G116/10000</f>
        <v>0</v>
      </c>
      <c r="H114" s="26">
        <f>G114*H115*H116/10000</f>
        <v>0</v>
      </c>
    </row>
    <row r="115" spans="1:8" ht="56.25" customHeight="1" thickBot="1">
      <c r="A115" s="119"/>
      <c r="B115" s="25" t="s">
        <v>64</v>
      </c>
      <c r="C115" s="25" t="s">
        <v>56</v>
      </c>
      <c r="D115" s="26"/>
      <c r="E115" s="26"/>
      <c r="F115" s="26"/>
      <c r="G115" s="26"/>
      <c r="H115" s="26"/>
    </row>
    <row r="116" spans="1:8" ht="26.25" customHeight="1" thickBot="1">
      <c r="A116" s="120"/>
      <c r="B116" s="25" t="s">
        <v>62</v>
      </c>
      <c r="C116" s="25" t="s">
        <v>58</v>
      </c>
      <c r="D116" s="26"/>
      <c r="E116" s="26"/>
      <c r="F116" s="26"/>
      <c r="G116" s="26"/>
      <c r="H116" s="26"/>
    </row>
    <row r="117" spans="1:8" ht="26.25" customHeight="1" thickBot="1">
      <c r="A117" s="118" t="s">
        <v>110</v>
      </c>
      <c r="B117" s="25" t="s">
        <v>111</v>
      </c>
      <c r="C117" s="25" t="s">
        <v>60</v>
      </c>
      <c r="D117" s="26"/>
      <c r="E117" s="26">
        <f>D117*E118*E119/10000</f>
        <v>0</v>
      </c>
      <c r="F117" s="26">
        <f>E117*F118*F119/10000</f>
        <v>0</v>
      </c>
      <c r="G117" s="26">
        <f>F117*G118*G119/10000</f>
        <v>0</v>
      </c>
      <c r="H117" s="26">
        <f>G117*H118*H119/10000</f>
        <v>0</v>
      </c>
    </row>
    <row r="118" spans="1:8" ht="51" customHeight="1" thickBot="1">
      <c r="A118" s="119"/>
      <c r="B118" s="25" t="s">
        <v>64</v>
      </c>
      <c r="C118" s="25" t="s">
        <v>56</v>
      </c>
      <c r="D118" s="26"/>
      <c r="E118" s="26"/>
      <c r="F118" s="26"/>
      <c r="G118" s="26"/>
      <c r="H118" s="26"/>
    </row>
    <row r="119" spans="1:8" ht="26.25" customHeight="1" thickBot="1">
      <c r="A119" s="120"/>
      <c r="B119" s="25" t="s">
        <v>62</v>
      </c>
      <c r="C119" s="25" t="s">
        <v>58</v>
      </c>
      <c r="D119" s="26"/>
      <c r="E119" s="26"/>
      <c r="F119" s="26"/>
      <c r="G119" s="26"/>
      <c r="H119" s="26"/>
    </row>
    <row r="120" spans="1:8" ht="26.25" customHeight="1" thickBot="1">
      <c r="A120" s="118" t="s">
        <v>112</v>
      </c>
      <c r="B120" s="25" t="s">
        <v>113</v>
      </c>
      <c r="C120" s="25" t="s">
        <v>60</v>
      </c>
      <c r="D120" s="26"/>
      <c r="E120" s="26">
        <f>D120*E121*E122/10000</f>
        <v>0</v>
      </c>
      <c r="F120" s="26">
        <f>E120*F121*F122/10000</f>
        <v>0</v>
      </c>
      <c r="G120" s="26">
        <f>F120*G121*G122/10000</f>
        <v>0</v>
      </c>
      <c r="H120" s="26">
        <f>G120*H121*H122/10000</f>
        <v>0</v>
      </c>
    </row>
    <row r="121" spans="1:8" ht="55.5" customHeight="1" thickBot="1">
      <c r="A121" s="119"/>
      <c r="B121" s="25" t="s">
        <v>64</v>
      </c>
      <c r="C121" s="25" t="s">
        <v>56</v>
      </c>
      <c r="D121" s="26"/>
      <c r="E121" s="26"/>
      <c r="F121" s="26"/>
      <c r="G121" s="26"/>
      <c r="H121" s="26"/>
    </row>
    <row r="122" spans="1:8" ht="26.25" customHeight="1" thickBot="1">
      <c r="A122" s="120"/>
      <c r="B122" s="25" t="s">
        <v>62</v>
      </c>
      <c r="C122" s="25" t="s">
        <v>58</v>
      </c>
      <c r="D122" s="26"/>
      <c r="E122" s="26"/>
      <c r="F122" s="26"/>
      <c r="G122" s="26"/>
      <c r="H122" s="26"/>
    </row>
    <row r="123" spans="1:8" ht="79.5" customHeight="1" thickBot="1">
      <c r="A123" s="118">
        <v>4</v>
      </c>
      <c r="B123" s="25" t="s">
        <v>114</v>
      </c>
      <c r="C123" s="25" t="s">
        <v>60</v>
      </c>
      <c r="D123" s="28"/>
      <c r="E123" s="26">
        <f>D123*E124*E125/10000</f>
        <v>0</v>
      </c>
      <c r="F123" s="26">
        <f>E123*F124*F125/10000</f>
        <v>0</v>
      </c>
      <c r="G123" s="26">
        <f>F123*G124*G125/10000</f>
        <v>0</v>
      </c>
      <c r="H123" s="26">
        <f>G123*H124*H125/10000</f>
        <v>0</v>
      </c>
    </row>
    <row r="124" spans="1:8" ht="51.75" customHeight="1" thickBot="1">
      <c r="A124" s="119"/>
      <c r="B124" s="25" t="s">
        <v>64</v>
      </c>
      <c r="C124" s="25" t="s">
        <v>56</v>
      </c>
      <c r="D124" s="26"/>
      <c r="E124" s="26"/>
      <c r="F124" s="26"/>
      <c r="G124" s="26"/>
      <c r="H124" s="26"/>
    </row>
    <row r="125" spans="1:8" ht="27" customHeight="1" thickBot="1">
      <c r="A125" s="120"/>
      <c r="B125" s="25" t="s">
        <v>62</v>
      </c>
      <c r="C125" s="25" t="s">
        <v>58</v>
      </c>
      <c r="D125" s="26"/>
      <c r="E125" s="26"/>
      <c r="F125" s="26"/>
      <c r="G125" s="26"/>
      <c r="H125" s="26"/>
    </row>
    <row r="126" spans="1:8" ht="94.5" customHeight="1" thickBot="1">
      <c r="A126" s="118" t="s">
        <v>38</v>
      </c>
      <c r="B126" s="25" t="s">
        <v>115</v>
      </c>
      <c r="C126" s="25" t="s">
        <v>60</v>
      </c>
      <c r="D126" s="28"/>
      <c r="E126" s="26">
        <f>D126*E127*E128/10000</f>
        <v>0</v>
      </c>
      <c r="F126" s="26">
        <f>E126*F127*F128/10000</f>
        <v>0</v>
      </c>
      <c r="G126" s="26">
        <f>F126*G127*G128/10000</f>
        <v>0</v>
      </c>
      <c r="H126" s="26">
        <f>G126*H127*H128/10000</f>
        <v>0</v>
      </c>
    </row>
    <row r="127" spans="1:8" ht="54" customHeight="1" thickBot="1">
      <c r="A127" s="119"/>
      <c r="B127" s="25" t="s">
        <v>64</v>
      </c>
      <c r="C127" s="25" t="s">
        <v>56</v>
      </c>
      <c r="D127" s="26"/>
      <c r="E127" s="26"/>
      <c r="F127" s="26"/>
      <c r="G127" s="26"/>
      <c r="H127" s="26"/>
    </row>
    <row r="128" spans="1:8" ht="27" customHeight="1" thickBot="1">
      <c r="A128" s="120"/>
      <c r="B128" s="25" t="s">
        <v>62</v>
      </c>
      <c r="C128" s="25" t="s">
        <v>58</v>
      </c>
      <c r="D128" s="26"/>
      <c r="E128" s="26"/>
      <c r="F128" s="26"/>
      <c r="G128" s="26"/>
      <c r="H128" s="26"/>
    </row>
    <row r="129" spans="1:8" ht="41.25" customHeight="1" thickBot="1">
      <c r="A129" s="111"/>
      <c r="B129" s="111"/>
      <c r="C129" s="111"/>
      <c r="D129" s="111"/>
      <c r="E129" s="111"/>
      <c r="F129" s="111"/>
      <c r="G129" s="111"/>
      <c r="H129" s="111"/>
    </row>
    <row r="130" spans="1:8" ht="13.5" customHeight="1" thickBot="1">
      <c r="A130" s="104" t="s">
        <v>1</v>
      </c>
      <c r="B130" s="104" t="s">
        <v>2</v>
      </c>
      <c r="C130" s="104" t="s">
        <v>3</v>
      </c>
      <c r="D130" s="1" t="s">
        <v>4</v>
      </c>
      <c r="E130" s="1" t="s">
        <v>5</v>
      </c>
      <c r="F130" s="106" t="s">
        <v>6</v>
      </c>
      <c r="G130" s="107"/>
      <c r="H130" s="108"/>
    </row>
    <row r="131" spans="1:8" ht="26.25" customHeight="1" thickBot="1">
      <c r="A131" s="105"/>
      <c r="B131" s="105"/>
      <c r="C131" s="105"/>
      <c r="D131" s="2">
        <v>2016</v>
      </c>
      <c r="E131" s="3">
        <v>2017</v>
      </c>
      <c r="F131" s="2">
        <v>2018</v>
      </c>
      <c r="G131" s="2">
        <v>2019</v>
      </c>
      <c r="H131" s="2">
        <v>2020</v>
      </c>
    </row>
    <row r="132" spans="1:8" ht="18" customHeight="1" thickBot="1">
      <c r="A132" s="13" t="s">
        <v>116</v>
      </c>
      <c r="B132" s="106" t="s">
        <v>117</v>
      </c>
      <c r="C132" s="109"/>
      <c r="D132" s="109"/>
      <c r="E132" s="109"/>
      <c r="F132" s="109"/>
      <c r="G132" s="109"/>
      <c r="H132" s="110"/>
    </row>
    <row r="133" spans="1:8" ht="33.75" customHeight="1" thickBot="1">
      <c r="A133" s="118">
        <v>1</v>
      </c>
      <c r="B133" s="5" t="s">
        <v>118</v>
      </c>
      <c r="C133" s="22" t="s">
        <v>60</v>
      </c>
      <c r="D133" s="26">
        <f>D136+D145</f>
        <v>88440.700000000012</v>
      </c>
      <c r="E133" s="26">
        <f>E136+E145</f>
        <v>146673.86958560802</v>
      </c>
      <c r="F133" s="26">
        <f>F136+F145</f>
        <v>158191.13083375839</v>
      </c>
      <c r="G133" s="26">
        <f>G136+G145</f>
        <v>170629.41807689506</v>
      </c>
      <c r="H133" s="26">
        <f>H136+H145</f>
        <v>184055.4389889302</v>
      </c>
    </row>
    <row r="134" spans="1:8" ht="53.25" customHeight="1" thickBot="1">
      <c r="A134" s="119"/>
      <c r="B134" s="5" t="s">
        <v>64</v>
      </c>
      <c r="C134" s="22" t="s">
        <v>56</v>
      </c>
      <c r="D134" s="26"/>
      <c r="E134" s="26">
        <f>(D136*E137+D145*E146)/D133</f>
        <v>165.83999719586114</v>
      </c>
      <c r="F134" s="26">
        <f>(E136*F137+E145*F146)/E133</f>
        <v>107.80095892492106</v>
      </c>
      <c r="G134" s="26">
        <f>(F136*G137+F145*G146)/F133</f>
        <v>107.82210915179532</v>
      </c>
      <c r="H134" s="26">
        <f>(G136*H137+G145*H146)/G133</f>
        <v>107.84108394362822</v>
      </c>
    </row>
    <row r="135" spans="1:8" ht="25.5" customHeight="1" thickBot="1">
      <c r="A135" s="120"/>
      <c r="B135" s="5" t="s">
        <v>62</v>
      </c>
      <c r="C135" s="22" t="s">
        <v>58</v>
      </c>
      <c r="D135" s="26"/>
      <c r="E135" s="26">
        <f>E133/D133/E134*10000</f>
        <v>100.00260120283151</v>
      </c>
      <c r="F135" s="26">
        <f>F133/E133/F134*10000</f>
        <v>100.04761884020104</v>
      </c>
      <c r="G135" s="26">
        <f>G133/F133/G134*10000</f>
        <v>100.03775939710172</v>
      </c>
      <c r="H135" s="26">
        <f>H133/G133/H134*10000</f>
        <v>100.02544718265544</v>
      </c>
    </row>
    <row r="136" spans="1:8" ht="39.75" customHeight="1" thickBot="1">
      <c r="A136" s="118" t="s">
        <v>13</v>
      </c>
      <c r="B136" s="5" t="s">
        <v>119</v>
      </c>
      <c r="C136" s="22" t="s">
        <v>60</v>
      </c>
      <c r="D136" s="26">
        <f>D139+D141+D143</f>
        <v>18579.599999999999</v>
      </c>
      <c r="E136" s="26">
        <f>E139+E141+E143</f>
        <v>19497.200800000002</v>
      </c>
      <c r="F136" s="26">
        <f>F139+F141+F143</f>
        <v>20468.8028328</v>
      </c>
      <c r="G136" s="26">
        <f>G139+G141+G143</f>
        <v>21480.937689455997</v>
      </c>
      <c r="H136" s="26">
        <f>H139+H141+H143</f>
        <v>22543.068803555667</v>
      </c>
    </row>
    <row r="137" spans="1:8" ht="51.75" thickBot="1">
      <c r="A137" s="119"/>
      <c r="B137" s="5" t="s">
        <v>64</v>
      </c>
      <c r="C137" s="22" t="s">
        <v>56</v>
      </c>
      <c r="D137" s="26"/>
      <c r="E137" s="26">
        <f>(D139*E140+D141*E142+D143*E144)/D136</f>
        <v>104.93875433270901</v>
      </c>
      <c r="F137" s="26">
        <f>(E139*F140+E141*F142+E143*F144)/E136</f>
        <v>104.98328987205178</v>
      </c>
      <c r="G137" s="26">
        <f>(F139*G140+F141*G142+F143*G144)/F136</f>
        <v>104.94476821592181</v>
      </c>
      <c r="H137" s="26">
        <f>(G139*H140+G141*H142+G143*H144)/G136</f>
        <v>104.94452863024232</v>
      </c>
    </row>
    <row r="138" spans="1:8" ht="26.25" customHeight="1" thickBot="1">
      <c r="A138" s="120"/>
      <c r="B138" s="5" t="s">
        <v>62</v>
      </c>
      <c r="C138" s="22" t="s">
        <v>58</v>
      </c>
      <c r="D138" s="26"/>
      <c r="E138" s="26">
        <v>100</v>
      </c>
      <c r="F138" s="26">
        <v>100</v>
      </c>
      <c r="G138" s="26">
        <v>100</v>
      </c>
      <c r="H138" s="26">
        <v>100</v>
      </c>
    </row>
    <row r="139" spans="1:8" s="18" customFormat="1" ht="28.5" customHeight="1" thickBot="1">
      <c r="A139" s="127" t="s">
        <v>120</v>
      </c>
      <c r="B139" s="29" t="s">
        <v>121</v>
      </c>
      <c r="C139" s="22" t="s">
        <v>60</v>
      </c>
      <c r="D139" s="26">
        <v>18224</v>
      </c>
      <c r="E139" s="26">
        <f>D139*E140*E138/10000</f>
        <v>19135.2</v>
      </c>
      <c r="F139" s="26">
        <f>E139*F140*F138/10000</f>
        <v>20091.96</v>
      </c>
      <c r="G139" s="26">
        <f>F139*G140*G138/10000</f>
        <v>21096.557999999997</v>
      </c>
      <c r="H139" s="26">
        <f>G139*H140*H138/10000</f>
        <v>22151.385900000001</v>
      </c>
    </row>
    <row r="140" spans="1:8" s="18" customFormat="1" ht="26.25" customHeight="1" thickBot="1">
      <c r="A140" s="128"/>
      <c r="B140" s="29" t="s">
        <v>122</v>
      </c>
      <c r="C140" s="22" t="s">
        <v>58</v>
      </c>
      <c r="D140" s="26">
        <v>76</v>
      </c>
      <c r="E140" s="26">
        <v>105</v>
      </c>
      <c r="F140" s="26">
        <v>105</v>
      </c>
      <c r="G140" s="26">
        <v>105</v>
      </c>
      <c r="H140" s="26">
        <v>105</v>
      </c>
    </row>
    <row r="141" spans="1:8" s="18" customFormat="1" ht="26.25" customHeight="1" thickBot="1">
      <c r="A141" s="127" t="s">
        <v>123</v>
      </c>
      <c r="B141" s="29" t="s">
        <v>124</v>
      </c>
      <c r="C141" s="22" t="s">
        <v>60</v>
      </c>
      <c r="D141" s="26">
        <v>355.6</v>
      </c>
      <c r="E141" s="26">
        <f>D141*E142*E138/10000</f>
        <v>362.00080000000003</v>
      </c>
      <c r="F141" s="26">
        <f>E141*F142*F138/10000</f>
        <v>376.8428328</v>
      </c>
      <c r="G141" s="26">
        <f>F141*G142*G138/10000</f>
        <v>384.37968945599999</v>
      </c>
      <c r="H141" s="26">
        <f>G141*H142*H138/10000</f>
        <v>391.68290355566398</v>
      </c>
    </row>
    <row r="142" spans="1:8" s="18" customFormat="1" ht="26.25" customHeight="1" thickBot="1">
      <c r="A142" s="128"/>
      <c r="B142" s="29" t="s">
        <v>122</v>
      </c>
      <c r="C142" s="22" t="s">
        <v>56</v>
      </c>
      <c r="D142" s="26">
        <v>103.2</v>
      </c>
      <c r="E142" s="26">
        <v>101.8</v>
      </c>
      <c r="F142" s="26">
        <v>104.1</v>
      </c>
      <c r="G142" s="26">
        <v>102</v>
      </c>
      <c r="H142" s="26">
        <v>101.9</v>
      </c>
    </row>
    <row r="143" spans="1:8" s="18" customFormat="1" ht="42" customHeight="1" thickBot="1">
      <c r="A143" s="127" t="s">
        <v>125</v>
      </c>
      <c r="B143" s="29" t="s">
        <v>126</v>
      </c>
      <c r="C143" s="22" t="s">
        <v>60</v>
      </c>
      <c r="D143" s="26"/>
      <c r="E143" s="26">
        <f>D143*E144*E138/10000</f>
        <v>0</v>
      </c>
      <c r="F143" s="26">
        <f>E143*F144*F138/10000</f>
        <v>0</v>
      </c>
      <c r="G143" s="26">
        <f>F143*G144*G138/10000</f>
        <v>0</v>
      </c>
      <c r="H143" s="26">
        <f>G143*H144*H138/10000</f>
        <v>0</v>
      </c>
    </row>
    <row r="144" spans="1:8" s="18" customFormat="1" ht="26.25" customHeight="1" thickBot="1">
      <c r="A144" s="128"/>
      <c r="B144" s="29" t="s">
        <v>122</v>
      </c>
      <c r="C144" s="22" t="s">
        <v>58</v>
      </c>
      <c r="D144" s="26"/>
      <c r="E144" s="26"/>
      <c r="F144" s="26"/>
      <c r="G144" s="26"/>
      <c r="H144" s="26"/>
    </row>
    <row r="145" spans="1:8" ht="39.75" customHeight="1" thickBot="1">
      <c r="A145" s="118" t="s">
        <v>15</v>
      </c>
      <c r="B145" s="5" t="s">
        <v>127</v>
      </c>
      <c r="C145" s="6" t="s">
        <v>60</v>
      </c>
      <c r="D145" s="26">
        <f>D148+D150+D152</f>
        <v>69861.100000000006</v>
      </c>
      <c r="E145" s="26">
        <f>E148+E150+E152</f>
        <v>127176.66878560801</v>
      </c>
      <c r="F145" s="26">
        <f>F148+F150+F152</f>
        <v>137722.3280009584</v>
      </c>
      <c r="G145" s="26">
        <f>G148+G150+G152</f>
        <v>149148.48038743908</v>
      </c>
      <c r="H145" s="26">
        <f>H148+H150+H152</f>
        <v>161512.37018537452</v>
      </c>
    </row>
    <row r="146" spans="1:8" ht="51.75" customHeight="1" thickBot="1">
      <c r="A146" s="119"/>
      <c r="B146" s="5" t="s">
        <v>64</v>
      </c>
      <c r="C146" s="6" t="s">
        <v>128</v>
      </c>
      <c r="D146" s="26"/>
      <c r="E146" s="26">
        <f>(D148*E149+D150*E151+D152*E153)/D145</f>
        <v>182.03671800186368</v>
      </c>
      <c r="F146" s="26">
        <f>(E148*F149+E150*F151+E152*F153)/E145</f>
        <v>108.23293013344792</v>
      </c>
      <c r="G146" s="26">
        <f>(F148*G149+F150*G151+F152*G153)/F145</f>
        <v>108.24975022607869</v>
      </c>
      <c r="H146" s="26">
        <f>(G148*H149+G150*H151+G152*H153)/G145</f>
        <v>108.25825697844076</v>
      </c>
    </row>
    <row r="147" spans="1:8" ht="26.25" thickBot="1">
      <c r="A147" s="120"/>
      <c r="B147" s="5" t="s">
        <v>62</v>
      </c>
      <c r="C147" s="6" t="s">
        <v>58</v>
      </c>
      <c r="D147" s="9"/>
      <c r="E147" s="26">
        <v>100.003</v>
      </c>
      <c r="F147" s="26">
        <v>100.0547</v>
      </c>
      <c r="G147" s="26">
        <v>100.0432</v>
      </c>
      <c r="H147" s="26">
        <v>100.029</v>
      </c>
    </row>
    <row r="148" spans="1:8" s="18" customFormat="1" ht="24.75" customHeight="1" thickBot="1">
      <c r="A148" s="127" t="s">
        <v>129</v>
      </c>
      <c r="B148" s="29" t="s">
        <v>121</v>
      </c>
      <c r="C148" s="6" t="s">
        <v>60</v>
      </c>
      <c r="D148" s="9">
        <v>67437</v>
      </c>
      <c r="E148" s="26">
        <f>D148*E149*E147/10000</f>
        <v>124762.19275350001</v>
      </c>
      <c r="F148" s="26">
        <f>E148*F149*F147/10000</f>
        <v>135316.19443746284</v>
      </c>
      <c r="G148" s="26">
        <f>F148*G149*G147/10000</f>
        <v>146746.12172027046</v>
      </c>
      <c r="H148" s="26">
        <f>G148*H149*H147/10000</f>
        <v>159118.92705559716</v>
      </c>
    </row>
    <row r="149" spans="1:8" s="18" customFormat="1" ht="26.25" thickBot="1">
      <c r="A149" s="128"/>
      <c r="B149" s="29" t="s">
        <v>122</v>
      </c>
      <c r="C149" s="6" t="s">
        <v>58</v>
      </c>
      <c r="D149" s="26">
        <v>32</v>
      </c>
      <c r="E149" s="26">
        <v>185</v>
      </c>
      <c r="F149" s="26">
        <v>108.4</v>
      </c>
      <c r="G149" s="26">
        <v>108.4</v>
      </c>
      <c r="H149" s="26">
        <v>108.4</v>
      </c>
    </row>
    <row r="150" spans="1:8" s="18" customFormat="1" ht="26.25" customHeight="1" thickBot="1">
      <c r="A150" s="127" t="s">
        <v>130</v>
      </c>
      <c r="B150" s="29" t="s">
        <v>124</v>
      </c>
      <c r="C150" s="6" t="s">
        <v>60</v>
      </c>
      <c r="D150" s="9">
        <v>2424.1</v>
      </c>
      <c r="E150" s="26">
        <f>D150*E151*E147/10000</f>
        <v>2414.4760321079998</v>
      </c>
      <c r="F150" s="26">
        <f>E150*F151*F147/10000</f>
        <v>2406.1335634955726</v>
      </c>
      <c r="G150" s="26">
        <f>F150*G151*G147/10000</f>
        <v>2402.3586671686126</v>
      </c>
      <c r="H150" s="26">
        <f>G150*H151*H147/10000</f>
        <v>2393.4431297773631</v>
      </c>
    </row>
    <row r="151" spans="1:8" s="18" customFormat="1" ht="51" customHeight="1" thickBot="1">
      <c r="A151" s="128"/>
      <c r="B151" s="29" t="s">
        <v>122</v>
      </c>
      <c r="C151" s="6" t="s">
        <v>56</v>
      </c>
      <c r="D151" s="26">
        <v>98.3</v>
      </c>
      <c r="E151" s="26">
        <v>99.6</v>
      </c>
      <c r="F151" s="26">
        <v>99.6</v>
      </c>
      <c r="G151" s="26">
        <v>99.8</v>
      </c>
      <c r="H151" s="26">
        <v>99.6</v>
      </c>
    </row>
    <row r="152" spans="1:8" s="18" customFormat="1" ht="41.25" customHeight="1" thickBot="1">
      <c r="A152" s="127" t="s">
        <v>131</v>
      </c>
      <c r="B152" s="29" t="s">
        <v>126</v>
      </c>
      <c r="C152" s="6" t="s">
        <v>60</v>
      </c>
      <c r="D152" s="9"/>
      <c r="E152" s="26">
        <f>D152*E153*E147/10000</f>
        <v>0</v>
      </c>
      <c r="F152" s="26">
        <f>E152*F153*F147/10000</f>
        <v>0</v>
      </c>
      <c r="G152" s="26">
        <f>F152*G153*G147/10000</f>
        <v>0</v>
      </c>
      <c r="H152" s="26">
        <f>G152*H153*H147/10000</f>
        <v>0</v>
      </c>
    </row>
    <row r="153" spans="1:8" s="18" customFormat="1" ht="26.25" thickBot="1">
      <c r="A153" s="128"/>
      <c r="B153" s="29" t="s">
        <v>122</v>
      </c>
      <c r="C153" s="6" t="s">
        <v>58</v>
      </c>
      <c r="D153" s="26"/>
      <c r="E153" s="26"/>
      <c r="F153" s="26"/>
      <c r="G153" s="26"/>
      <c r="H153" s="26"/>
    </row>
    <row r="154" spans="1:8" ht="43.5" customHeight="1" thickBot="1">
      <c r="A154" s="111"/>
      <c r="B154" s="111"/>
      <c r="C154" s="111"/>
      <c r="D154" s="111"/>
      <c r="E154" s="111"/>
      <c r="F154" s="111"/>
      <c r="G154" s="111"/>
      <c r="H154" s="111"/>
    </row>
    <row r="155" spans="1:8" ht="22.5" customHeight="1" thickBot="1">
      <c r="A155" s="104" t="s">
        <v>1</v>
      </c>
      <c r="B155" s="104" t="s">
        <v>2</v>
      </c>
      <c r="C155" s="104" t="s">
        <v>3</v>
      </c>
      <c r="D155" s="1" t="s">
        <v>4</v>
      </c>
      <c r="E155" s="1" t="s">
        <v>5</v>
      </c>
      <c r="F155" s="106" t="s">
        <v>6</v>
      </c>
      <c r="G155" s="107"/>
      <c r="H155" s="108"/>
    </row>
    <row r="156" spans="1:8" ht="15.75" thickBot="1">
      <c r="A156" s="105"/>
      <c r="B156" s="105"/>
      <c r="C156" s="105"/>
      <c r="D156" s="2">
        <v>2016</v>
      </c>
      <c r="E156" s="3">
        <v>2017</v>
      </c>
      <c r="F156" s="2">
        <v>2018</v>
      </c>
      <c r="G156" s="2">
        <v>2019</v>
      </c>
      <c r="H156" s="2">
        <v>2020</v>
      </c>
    </row>
    <row r="157" spans="1:8" ht="15.75" thickBot="1">
      <c r="A157" s="30" t="s">
        <v>132</v>
      </c>
      <c r="B157" s="129" t="s">
        <v>133</v>
      </c>
      <c r="C157" s="130"/>
      <c r="D157" s="130"/>
      <c r="E157" s="130"/>
      <c r="F157" s="130"/>
      <c r="G157" s="130"/>
      <c r="H157" s="131"/>
    </row>
    <row r="158" spans="1:8" ht="21.75" customHeight="1" thickBot="1">
      <c r="A158" s="23" t="s">
        <v>134</v>
      </c>
      <c r="B158" s="31" t="s">
        <v>135</v>
      </c>
      <c r="C158" s="32" t="s">
        <v>136</v>
      </c>
      <c r="D158" s="22"/>
      <c r="E158" s="22"/>
      <c r="F158" s="22"/>
      <c r="G158" s="22"/>
      <c r="H158" s="22"/>
    </row>
    <row r="159" spans="1:8" ht="15.75" thickBot="1">
      <c r="A159" s="23" t="s">
        <v>31</v>
      </c>
      <c r="B159" s="33" t="s">
        <v>137</v>
      </c>
      <c r="C159" s="34" t="s">
        <v>138</v>
      </c>
      <c r="D159" s="22"/>
      <c r="E159" s="22"/>
      <c r="F159" s="22"/>
      <c r="G159" s="22"/>
      <c r="H159" s="22"/>
    </row>
    <row r="160" spans="1:8" ht="15.75" thickBot="1">
      <c r="A160" s="23" t="s">
        <v>33</v>
      </c>
      <c r="B160" s="35" t="s">
        <v>139</v>
      </c>
      <c r="C160" s="36" t="s">
        <v>138</v>
      </c>
      <c r="D160" s="22"/>
      <c r="E160" s="22"/>
      <c r="F160" s="22"/>
      <c r="G160" s="22"/>
      <c r="H160" s="22"/>
    </row>
    <row r="161" spans="1:8" ht="15.75" thickBot="1">
      <c r="A161" s="23" t="s">
        <v>35</v>
      </c>
      <c r="B161" s="37" t="s">
        <v>140</v>
      </c>
      <c r="C161" s="38" t="s">
        <v>136</v>
      </c>
      <c r="D161" s="22"/>
      <c r="E161" s="22"/>
      <c r="F161" s="22"/>
      <c r="G161" s="22"/>
      <c r="H161" s="22"/>
    </row>
    <row r="162" spans="1:8" ht="15.75" thickBot="1">
      <c r="A162" s="23" t="s">
        <v>38</v>
      </c>
      <c r="B162" s="31" t="s">
        <v>141</v>
      </c>
      <c r="C162" s="32" t="s">
        <v>136</v>
      </c>
      <c r="D162" s="22">
        <v>9.5</v>
      </c>
      <c r="E162" s="22">
        <v>9.3000000000000007</v>
      </c>
      <c r="F162" s="22">
        <v>9.1</v>
      </c>
      <c r="G162" s="80">
        <v>9</v>
      </c>
      <c r="H162" s="22">
        <v>8.9</v>
      </c>
    </row>
    <row r="163" spans="1:8" ht="15.75" thickBot="1">
      <c r="A163" s="23" t="s">
        <v>44</v>
      </c>
      <c r="B163" s="31" t="s">
        <v>142</v>
      </c>
      <c r="C163" s="32" t="s">
        <v>138</v>
      </c>
      <c r="D163" s="22">
        <v>0.95</v>
      </c>
      <c r="E163" s="22">
        <v>0.93</v>
      </c>
      <c r="F163" s="22">
        <v>0.91</v>
      </c>
      <c r="G163" s="22">
        <v>0.9</v>
      </c>
      <c r="H163" s="22">
        <v>0.89</v>
      </c>
    </row>
    <row r="164" spans="1:8" ht="15.75" thickBot="1">
      <c r="A164" s="23" t="s">
        <v>46</v>
      </c>
      <c r="B164" s="31" t="s">
        <v>143</v>
      </c>
      <c r="C164" s="32" t="s">
        <v>136</v>
      </c>
      <c r="D164" s="22"/>
      <c r="E164" s="22"/>
      <c r="F164" s="22"/>
      <c r="G164" s="22"/>
      <c r="H164" s="22"/>
    </row>
    <row r="165" spans="1:8" ht="15.75" thickBot="1">
      <c r="A165" s="23" t="s">
        <v>49</v>
      </c>
      <c r="B165" s="39" t="s">
        <v>144</v>
      </c>
      <c r="C165" s="32" t="s">
        <v>136</v>
      </c>
      <c r="D165" s="22">
        <f>18+3351</f>
        <v>3369</v>
      </c>
      <c r="E165" s="22">
        <f>17+4490</f>
        <v>4507</v>
      </c>
      <c r="F165" s="22">
        <f>16+5200</f>
        <v>5216</v>
      </c>
      <c r="G165" s="22">
        <f>15+5548</f>
        <v>5563</v>
      </c>
      <c r="H165" s="22">
        <f>14+5548</f>
        <v>5562</v>
      </c>
    </row>
    <row r="166" spans="1:8" ht="15.75" thickBot="1">
      <c r="A166" s="23" t="s">
        <v>145</v>
      </c>
      <c r="B166" s="31" t="s">
        <v>146</v>
      </c>
      <c r="C166" s="32" t="s">
        <v>147</v>
      </c>
      <c r="D166" s="22">
        <v>1.3</v>
      </c>
      <c r="E166" s="22">
        <v>1.25</v>
      </c>
      <c r="F166" s="22">
        <v>1.1000000000000001</v>
      </c>
      <c r="G166" s="22">
        <v>1</v>
      </c>
      <c r="H166" s="22">
        <v>0.99</v>
      </c>
    </row>
    <row r="167" spans="1:8" ht="15.75" thickBot="1">
      <c r="A167" s="23" t="s">
        <v>148</v>
      </c>
      <c r="B167" s="31" t="s">
        <v>149</v>
      </c>
      <c r="C167" s="34" t="s">
        <v>150</v>
      </c>
      <c r="D167" s="22"/>
      <c r="E167" s="22"/>
      <c r="F167" s="22"/>
      <c r="G167" s="22"/>
      <c r="H167" s="22"/>
    </row>
    <row r="168" spans="1:8" ht="15.75" thickBot="1">
      <c r="A168" s="23" t="s">
        <v>151</v>
      </c>
      <c r="B168" s="33" t="s">
        <v>152</v>
      </c>
      <c r="C168" s="36" t="s">
        <v>138</v>
      </c>
      <c r="D168" s="22"/>
      <c r="E168" s="22"/>
      <c r="F168" s="22"/>
      <c r="G168" s="22"/>
      <c r="H168" s="22"/>
    </row>
    <row r="169" spans="1:8" ht="15.75" thickBot="1">
      <c r="A169" s="23" t="s">
        <v>153</v>
      </c>
      <c r="B169" s="35" t="s">
        <v>154</v>
      </c>
      <c r="C169" s="36" t="s">
        <v>136</v>
      </c>
      <c r="D169" s="22"/>
      <c r="E169" s="22"/>
      <c r="F169" s="22"/>
      <c r="G169" s="22"/>
      <c r="H169" s="22"/>
    </row>
    <row r="170" spans="1:8" ht="15.75" thickBot="1">
      <c r="A170" s="23" t="s">
        <v>155</v>
      </c>
      <c r="B170" s="37" t="s">
        <v>156</v>
      </c>
      <c r="C170" s="38" t="s">
        <v>157</v>
      </c>
      <c r="D170" s="22"/>
      <c r="E170" s="22"/>
      <c r="F170" s="22"/>
      <c r="G170" s="22"/>
      <c r="H170" s="22"/>
    </row>
    <row r="171" spans="1:8" ht="64.5" thickBot="1">
      <c r="A171" s="23" t="s">
        <v>158</v>
      </c>
      <c r="B171" s="31" t="s">
        <v>159</v>
      </c>
      <c r="C171" s="32" t="s">
        <v>138</v>
      </c>
      <c r="D171" s="22">
        <f>85+4.2</f>
        <v>89.2</v>
      </c>
      <c r="E171" s="22">
        <f>80+4.1</f>
        <v>84.1</v>
      </c>
      <c r="F171" s="22">
        <f>80+4</f>
        <v>84</v>
      </c>
      <c r="G171" s="22">
        <f>80+3.9</f>
        <v>83.9</v>
      </c>
      <c r="H171" s="22">
        <f>80+3.8</f>
        <v>83.8</v>
      </c>
    </row>
    <row r="172" spans="1:8" ht="18" customHeight="1" thickBot="1">
      <c r="A172" s="23" t="s">
        <v>160</v>
      </c>
      <c r="B172" s="31" t="s">
        <v>161</v>
      </c>
      <c r="C172" s="32" t="s">
        <v>138</v>
      </c>
      <c r="D172" s="22"/>
      <c r="E172" s="22"/>
      <c r="F172" s="22"/>
      <c r="G172" s="22"/>
      <c r="H172" s="22"/>
    </row>
    <row r="173" spans="1:8" ht="39" thickBot="1">
      <c r="A173" s="23" t="s">
        <v>162</v>
      </c>
      <c r="B173" s="31" t="s">
        <v>163</v>
      </c>
      <c r="C173" s="32" t="s">
        <v>138</v>
      </c>
      <c r="D173" s="22"/>
      <c r="E173" s="20"/>
      <c r="F173" s="22"/>
      <c r="G173" s="22"/>
      <c r="H173" s="22"/>
    </row>
    <row r="174" spans="1:8" ht="26.25" thickBot="1">
      <c r="A174" s="23" t="s">
        <v>164</v>
      </c>
      <c r="B174" s="33" t="s">
        <v>165</v>
      </c>
      <c r="C174" s="32" t="s">
        <v>138</v>
      </c>
      <c r="D174" s="22"/>
      <c r="E174" s="22"/>
      <c r="F174" s="22"/>
      <c r="G174" s="22"/>
      <c r="H174" s="22"/>
    </row>
    <row r="175" spans="1:8" ht="26.25" thickBot="1">
      <c r="A175" s="23" t="s">
        <v>166</v>
      </c>
      <c r="B175" s="37" t="s">
        <v>167</v>
      </c>
      <c r="C175" s="32" t="s">
        <v>138</v>
      </c>
      <c r="D175" s="22"/>
      <c r="E175" s="22"/>
      <c r="F175" s="22"/>
      <c r="G175" s="22"/>
      <c r="H175" s="22"/>
    </row>
    <row r="176" spans="1:8" ht="26.25" thickBot="1">
      <c r="A176" s="23" t="s">
        <v>168</v>
      </c>
      <c r="B176" s="31" t="s">
        <v>169</v>
      </c>
      <c r="C176" s="32" t="s">
        <v>138</v>
      </c>
      <c r="D176" s="22"/>
      <c r="E176" s="22"/>
      <c r="F176" s="22"/>
      <c r="G176" s="22"/>
      <c r="H176" s="22"/>
    </row>
    <row r="177" spans="1:8" ht="26.25" thickBot="1">
      <c r="A177" s="23" t="s">
        <v>170</v>
      </c>
      <c r="B177" s="39" t="s">
        <v>171</v>
      </c>
      <c r="C177" s="32" t="s">
        <v>172</v>
      </c>
      <c r="D177" s="22"/>
      <c r="E177" s="22"/>
      <c r="F177" s="22"/>
      <c r="G177" s="22"/>
      <c r="H177" s="22"/>
    </row>
    <row r="178" spans="1:8" ht="15.75" thickBot="1">
      <c r="A178" s="23" t="s">
        <v>173</v>
      </c>
      <c r="B178" s="35" t="s">
        <v>174</v>
      </c>
      <c r="C178" s="40" t="s">
        <v>172</v>
      </c>
      <c r="D178" s="22"/>
      <c r="E178" s="22"/>
      <c r="F178" s="22"/>
      <c r="G178" s="22"/>
      <c r="H178" s="22"/>
    </row>
    <row r="179" spans="1:8" ht="15.75" thickBot="1">
      <c r="A179" s="23" t="s">
        <v>175</v>
      </c>
      <c r="B179" s="35" t="s">
        <v>176</v>
      </c>
      <c r="C179" s="32" t="s">
        <v>172</v>
      </c>
      <c r="D179" s="22"/>
      <c r="E179" s="22"/>
      <c r="F179" s="22"/>
      <c r="G179" s="22"/>
      <c r="H179" s="22"/>
    </row>
    <row r="180" spans="1:8" ht="26.25" thickBot="1">
      <c r="A180" s="23" t="s">
        <v>177</v>
      </c>
      <c r="B180" s="35" t="s">
        <v>178</v>
      </c>
      <c r="C180" s="40" t="s">
        <v>172</v>
      </c>
      <c r="D180" s="22"/>
      <c r="E180" s="22"/>
      <c r="F180" s="22"/>
      <c r="G180" s="22"/>
      <c r="H180" s="22"/>
    </row>
    <row r="181" spans="1:8" ht="15.75" thickBot="1">
      <c r="A181" s="23" t="s">
        <v>179</v>
      </c>
      <c r="B181" s="35" t="s">
        <v>180</v>
      </c>
      <c r="C181" s="32" t="s">
        <v>172</v>
      </c>
      <c r="D181" s="22"/>
      <c r="E181" s="22"/>
      <c r="F181" s="22"/>
      <c r="G181" s="22"/>
      <c r="H181" s="22"/>
    </row>
    <row r="182" spans="1:8" ht="15.75" thickBot="1">
      <c r="A182" s="23" t="s">
        <v>181</v>
      </c>
      <c r="B182" s="35" t="s">
        <v>182</v>
      </c>
      <c r="C182" s="40" t="s">
        <v>172</v>
      </c>
      <c r="D182" s="22"/>
      <c r="E182" s="22"/>
      <c r="F182" s="22"/>
      <c r="G182" s="22"/>
      <c r="H182" s="22"/>
    </row>
    <row r="183" spans="1:8" ht="26.25" thickBot="1">
      <c r="A183" s="23" t="s">
        <v>183</v>
      </c>
      <c r="B183" s="35" t="s">
        <v>184</v>
      </c>
      <c r="C183" s="32" t="s">
        <v>172</v>
      </c>
      <c r="D183" s="22"/>
      <c r="E183" s="22"/>
      <c r="F183" s="22"/>
      <c r="G183" s="22"/>
      <c r="H183" s="22"/>
    </row>
    <row r="184" spans="1:8" ht="15.75" thickBot="1">
      <c r="A184" s="23" t="s">
        <v>185</v>
      </c>
      <c r="B184" s="35" t="s">
        <v>186</v>
      </c>
      <c r="C184" s="34" t="s">
        <v>187</v>
      </c>
      <c r="D184" s="22"/>
      <c r="E184" s="22"/>
      <c r="F184" s="22"/>
      <c r="G184" s="22"/>
      <c r="H184" s="22"/>
    </row>
    <row r="185" spans="1:8" s="18" customFormat="1" ht="17.25" customHeight="1" thickBot="1">
      <c r="A185" s="23" t="s">
        <v>188</v>
      </c>
      <c r="B185" s="35" t="s">
        <v>189</v>
      </c>
      <c r="C185" s="36" t="s">
        <v>190</v>
      </c>
      <c r="D185" s="22"/>
      <c r="E185" s="22"/>
      <c r="F185" s="22"/>
      <c r="G185" s="22"/>
      <c r="H185" s="22"/>
    </row>
    <row r="186" spans="1:8" s="18" customFormat="1" ht="17.25" customHeight="1" thickBot="1">
      <c r="A186" s="23" t="s">
        <v>191</v>
      </c>
      <c r="B186" s="37" t="s">
        <v>192</v>
      </c>
      <c r="C186" s="38" t="s">
        <v>193</v>
      </c>
      <c r="D186" s="22"/>
      <c r="E186" s="22"/>
      <c r="F186" s="22"/>
      <c r="G186" s="22"/>
      <c r="H186" s="22"/>
    </row>
    <row r="187" spans="1:8" s="18" customFormat="1" ht="51.75" thickBot="1">
      <c r="A187" s="23" t="s">
        <v>194</v>
      </c>
      <c r="B187" s="41" t="s">
        <v>195</v>
      </c>
      <c r="C187" s="32" t="s">
        <v>150</v>
      </c>
      <c r="D187" s="22"/>
      <c r="E187" s="22"/>
      <c r="F187" s="22"/>
      <c r="G187" s="22"/>
      <c r="H187" s="22"/>
    </row>
    <row r="188" spans="1:8" s="18" customFormat="1" ht="17.25" customHeight="1" thickBot="1">
      <c r="A188" s="23" t="s">
        <v>196</v>
      </c>
      <c r="B188" s="31" t="s">
        <v>197</v>
      </c>
      <c r="C188" s="32" t="s">
        <v>138</v>
      </c>
      <c r="D188" s="22"/>
      <c r="E188" s="22"/>
      <c r="F188" s="22"/>
      <c r="G188" s="22"/>
      <c r="H188" s="22"/>
    </row>
    <row r="189" spans="1:8" s="18" customFormat="1" ht="17.25" customHeight="1" thickBot="1">
      <c r="A189" s="23" t="s">
        <v>198</v>
      </c>
      <c r="B189" s="33" t="s">
        <v>199</v>
      </c>
      <c r="C189" s="34" t="s">
        <v>200</v>
      </c>
      <c r="D189" s="22"/>
      <c r="E189" s="22"/>
      <c r="F189" s="22"/>
      <c r="G189" s="22"/>
      <c r="H189" s="22"/>
    </row>
    <row r="190" spans="1:8" s="18" customFormat="1" ht="17.25" customHeight="1" thickBot="1">
      <c r="A190" s="23" t="s">
        <v>201</v>
      </c>
      <c r="B190" s="35" t="s">
        <v>202</v>
      </c>
      <c r="C190" s="36" t="s">
        <v>200</v>
      </c>
      <c r="D190" s="22"/>
      <c r="E190" s="22"/>
      <c r="F190" s="22"/>
      <c r="G190" s="22"/>
      <c r="H190" s="22"/>
    </row>
    <row r="191" spans="1:8" s="18" customFormat="1" ht="17.25" customHeight="1" thickBot="1">
      <c r="A191" s="23" t="s">
        <v>203</v>
      </c>
      <c r="B191" s="35" t="s">
        <v>204</v>
      </c>
      <c r="C191" s="36" t="s">
        <v>138</v>
      </c>
      <c r="D191" s="22"/>
      <c r="E191" s="22"/>
      <c r="F191" s="22"/>
      <c r="G191" s="22"/>
      <c r="H191" s="22"/>
    </row>
    <row r="192" spans="1:8" s="18" customFormat="1" ht="17.25" customHeight="1" thickBot="1">
      <c r="A192" s="23" t="s">
        <v>205</v>
      </c>
      <c r="B192" s="35" t="s">
        <v>206</v>
      </c>
      <c r="C192" s="36" t="s">
        <v>200</v>
      </c>
      <c r="D192" s="22"/>
      <c r="E192" s="22"/>
      <c r="F192" s="22"/>
      <c r="G192" s="22"/>
      <c r="H192" s="22"/>
    </row>
    <row r="193" spans="1:8" s="18" customFormat="1" ht="28.5" customHeight="1" thickBot="1">
      <c r="A193" s="23" t="s">
        <v>207</v>
      </c>
      <c r="B193" s="42" t="s">
        <v>208</v>
      </c>
      <c r="C193" s="38" t="s">
        <v>138</v>
      </c>
      <c r="D193" s="22"/>
      <c r="E193" s="22"/>
      <c r="F193" s="22"/>
      <c r="G193" s="22"/>
      <c r="H193" s="22"/>
    </row>
    <row r="194" spans="1:8" s="18" customFormat="1" ht="17.25" customHeight="1" thickBot="1">
      <c r="A194" s="23" t="s">
        <v>209</v>
      </c>
      <c r="B194" s="37" t="s">
        <v>210</v>
      </c>
      <c r="C194" s="43" t="s">
        <v>138</v>
      </c>
      <c r="D194" s="22"/>
      <c r="E194" s="22"/>
      <c r="F194" s="22"/>
      <c r="G194" s="22"/>
      <c r="H194" s="22"/>
    </row>
    <row r="195" spans="1:8" s="18" customFormat="1" ht="29.25" customHeight="1" thickBot="1">
      <c r="A195" s="23" t="s">
        <v>211</v>
      </c>
      <c r="B195" s="41" t="s">
        <v>212</v>
      </c>
      <c r="C195" s="32" t="s">
        <v>136</v>
      </c>
      <c r="D195" s="22"/>
      <c r="E195" s="22"/>
      <c r="F195" s="22"/>
      <c r="G195" s="22"/>
      <c r="H195" s="22"/>
    </row>
    <row r="196" spans="1:8" s="18" customFormat="1" ht="30" customHeight="1" thickBot="1">
      <c r="A196" s="23" t="s">
        <v>213</v>
      </c>
      <c r="B196" s="44" t="s">
        <v>214</v>
      </c>
      <c r="C196" s="32" t="s">
        <v>215</v>
      </c>
      <c r="D196" s="22"/>
      <c r="E196" s="22"/>
      <c r="F196" s="22"/>
      <c r="G196" s="22"/>
      <c r="H196" s="22"/>
    </row>
    <row r="197" spans="1:8" s="18" customFormat="1" ht="17.25" customHeight="1" thickBot="1">
      <c r="A197" s="23" t="s">
        <v>216</v>
      </c>
      <c r="B197" s="33" t="s">
        <v>217</v>
      </c>
      <c r="C197" s="45" t="s">
        <v>200</v>
      </c>
      <c r="D197" s="22"/>
      <c r="E197" s="22"/>
      <c r="F197" s="22"/>
      <c r="G197" s="22"/>
      <c r="H197" s="22"/>
    </row>
    <row r="198" spans="1:8" s="18" customFormat="1" ht="17.25" customHeight="1" thickBot="1">
      <c r="A198" s="23" t="s">
        <v>218</v>
      </c>
      <c r="B198" s="46" t="s">
        <v>219</v>
      </c>
      <c r="C198" s="32" t="s">
        <v>220</v>
      </c>
      <c r="D198" s="22"/>
      <c r="E198" s="22"/>
      <c r="F198" s="22"/>
      <c r="G198" s="22"/>
      <c r="H198" s="22"/>
    </row>
    <row r="199" spans="1:8" s="18" customFormat="1" ht="57" customHeight="1" thickBot="1">
      <c r="A199" s="23" t="s">
        <v>221</v>
      </c>
      <c r="B199" s="47" t="s">
        <v>222</v>
      </c>
      <c r="C199" s="40" t="s">
        <v>223</v>
      </c>
      <c r="D199" s="22"/>
      <c r="E199" s="22"/>
      <c r="F199" s="22"/>
      <c r="G199" s="22"/>
      <c r="H199" s="22"/>
    </row>
    <row r="200" spans="1:8" s="18" customFormat="1" ht="17.25" customHeight="1" thickBot="1">
      <c r="A200" s="23" t="s">
        <v>224</v>
      </c>
      <c r="B200" s="31" t="s">
        <v>225</v>
      </c>
      <c r="C200" s="32" t="s">
        <v>226</v>
      </c>
      <c r="D200" s="22"/>
      <c r="E200" s="22"/>
      <c r="F200" s="22"/>
      <c r="G200" s="22"/>
      <c r="H200" s="22"/>
    </row>
    <row r="201" spans="1:8" s="18" customFormat="1" ht="17.25" customHeight="1" thickBot="1">
      <c r="A201" s="23" t="s">
        <v>227</v>
      </c>
      <c r="B201" s="39" t="s">
        <v>228</v>
      </c>
      <c r="C201" s="40" t="s">
        <v>229</v>
      </c>
      <c r="D201" s="22"/>
      <c r="E201" s="22"/>
      <c r="F201" s="22"/>
      <c r="G201" s="22"/>
      <c r="H201" s="22"/>
    </row>
    <row r="202" spans="1:8" s="18" customFormat="1" ht="17.25" customHeight="1" thickBot="1">
      <c r="A202" s="23" t="s">
        <v>230</v>
      </c>
      <c r="B202" s="48" t="s">
        <v>231</v>
      </c>
      <c r="C202" s="32" t="s">
        <v>223</v>
      </c>
      <c r="D202" s="22"/>
      <c r="E202" s="22"/>
      <c r="F202" s="22"/>
      <c r="G202" s="22"/>
      <c r="H202" s="22"/>
    </row>
    <row r="203" spans="1:8" s="18" customFormat="1" ht="17.25" customHeight="1" thickBot="1">
      <c r="A203" s="23" t="s">
        <v>232</v>
      </c>
      <c r="B203" s="48" t="s">
        <v>233</v>
      </c>
      <c r="C203" s="32" t="s">
        <v>226</v>
      </c>
      <c r="D203" s="22"/>
      <c r="E203" s="22"/>
      <c r="F203" s="22"/>
      <c r="G203" s="22"/>
      <c r="H203" s="22"/>
    </row>
    <row r="204" spans="1:8" s="18" customFormat="1" ht="17.25" customHeight="1" thickBot="1">
      <c r="A204" s="49" t="s">
        <v>234</v>
      </c>
      <c r="B204" s="22" t="s">
        <v>235</v>
      </c>
      <c r="C204" s="22" t="s">
        <v>236</v>
      </c>
      <c r="D204" s="50">
        <f>D205+D206+D207</f>
        <v>0</v>
      </c>
      <c r="E204" s="50">
        <f>E205+E206+E207</f>
        <v>0</v>
      </c>
      <c r="F204" s="50">
        <f>F205+F206+F207</f>
        <v>0</v>
      </c>
      <c r="G204" s="50">
        <f>G205+G206+G207</f>
        <v>0</v>
      </c>
      <c r="H204" s="50">
        <f>H205+H206+H207</f>
        <v>0</v>
      </c>
    </row>
    <row r="205" spans="1:8" s="18" customFormat="1" ht="17.25" customHeight="1" thickBot="1">
      <c r="A205" s="49" t="s">
        <v>237</v>
      </c>
      <c r="B205" s="51" t="s">
        <v>238</v>
      </c>
      <c r="C205" s="20" t="s">
        <v>236</v>
      </c>
      <c r="D205" s="20"/>
      <c r="E205" s="20"/>
      <c r="F205" s="20"/>
      <c r="G205" s="20"/>
      <c r="H205" s="20"/>
    </row>
    <row r="206" spans="1:8" s="18" customFormat="1" ht="17.25" customHeight="1" thickBot="1">
      <c r="A206" s="52" t="s">
        <v>239</v>
      </c>
      <c r="B206" s="53" t="s">
        <v>240</v>
      </c>
      <c r="C206" s="53" t="s">
        <v>236</v>
      </c>
      <c r="D206" s="20"/>
      <c r="E206" s="20"/>
      <c r="F206" s="20"/>
      <c r="G206" s="20"/>
      <c r="H206" s="20"/>
    </row>
    <row r="207" spans="1:8" s="18" customFormat="1" ht="17.25" customHeight="1" thickBot="1">
      <c r="A207" s="49" t="s">
        <v>241</v>
      </c>
      <c r="B207" s="51" t="s">
        <v>242</v>
      </c>
      <c r="C207" s="51" t="s">
        <v>236</v>
      </c>
      <c r="D207" s="20"/>
      <c r="E207" s="20"/>
      <c r="F207" s="20"/>
      <c r="G207" s="20"/>
      <c r="H207" s="20"/>
    </row>
    <row r="208" spans="1:8" s="18" customFormat="1" ht="27" customHeight="1" thickBot="1">
      <c r="A208" s="23" t="s">
        <v>243</v>
      </c>
      <c r="B208" s="22" t="s">
        <v>244</v>
      </c>
      <c r="C208" s="22" t="s">
        <v>245</v>
      </c>
      <c r="D208" s="22"/>
      <c r="E208" s="22"/>
      <c r="F208" s="22"/>
      <c r="G208" s="22"/>
      <c r="H208" s="22"/>
    </row>
    <row r="209" spans="1:8" ht="39" customHeight="1" thickBot="1">
      <c r="A209" s="111"/>
      <c r="B209" s="111"/>
      <c r="C209" s="111"/>
      <c r="D209" s="111"/>
      <c r="E209" s="111"/>
      <c r="F209" s="111"/>
      <c r="G209" s="111"/>
      <c r="H209" s="111"/>
    </row>
    <row r="210" spans="1:8" ht="27" customHeight="1" thickBot="1">
      <c r="A210" s="104" t="s">
        <v>1</v>
      </c>
      <c r="B210" s="104" t="s">
        <v>2</v>
      </c>
      <c r="C210" s="104" t="s">
        <v>3</v>
      </c>
      <c r="D210" s="1" t="s">
        <v>4</v>
      </c>
      <c r="E210" s="1" t="s">
        <v>5</v>
      </c>
      <c r="F210" s="106" t="s">
        <v>6</v>
      </c>
      <c r="G210" s="107"/>
      <c r="H210" s="108"/>
    </row>
    <row r="211" spans="1:8" ht="15.75" thickBot="1">
      <c r="A211" s="105"/>
      <c r="B211" s="105"/>
      <c r="C211" s="105"/>
      <c r="D211" s="2">
        <v>2016</v>
      </c>
      <c r="E211" s="3">
        <v>2017</v>
      </c>
      <c r="F211" s="2">
        <v>2018</v>
      </c>
      <c r="G211" s="2">
        <v>2019</v>
      </c>
      <c r="H211" s="2">
        <v>2020</v>
      </c>
    </row>
    <row r="212" spans="1:8" ht="15.75" thickBot="1">
      <c r="A212" s="13" t="s">
        <v>246</v>
      </c>
      <c r="B212" s="106" t="s">
        <v>247</v>
      </c>
      <c r="C212" s="109"/>
      <c r="D212" s="109"/>
      <c r="E212" s="109"/>
      <c r="F212" s="109"/>
      <c r="G212" s="109"/>
      <c r="H212" s="109"/>
    </row>
    <row r="213" spans="1:8" ht="33.75" customHeight="1" thickBot="1">
      <c r="A213" s="118">
        <v>1</v>
      </c>
      <c r="B213" s="5" t="s">
        <v>248</v>
      </c>
      <c r="C213" s="5" t="s">
        <v>60</v>
      </c>
      <c r="D213" s="12">
        <v>34044</v>
      </c>
      <c r="E213" s="9">
        <f>D213*E214*E215/10000</f>
        <v>35439.803999999996</v>
      </c>
      <c r="F213" s="9">
        <f>E213*F214*F215/10000</f>
        <v>36857.396159999997</v>
      </c>
      <c r="G213" s="9">
        <f>F213*G214*G215/10000</f>
        <v>38257.977214079991</v>
      </c>
      <c r="H213" s="9">
        <f>G213*H214*H215/10000</f>
        <v>39711.780348215034</v>
      </c>
    </row>
    <row r="214" spans="1:8" ht="32.25" customHeight="1" thickBot="1">
      <c r="A214" s="119"/>
      <c r="B214" s="5" t="s">
        <v>249</v>
      </c>
      <c r="C214" s="5" t="s">
        <v>250</v>
      </c>
      <c r="D214" s="12">
        <v>100</v>
      </c>
      <c r="E214" s="12">
        <v>100</v>
      </c>
      <c r="F214" s="12">
        <v>100</v>
      </c>
      <c r="G214" s="12">
        <v>100</v>
      </c>
      <c r="H214" s="12">
        <v>100</v>
      </c>
    </row>
    <row r="215" spans="1:8" ht="30" customHeight="1" thickBot="1">
      <c r="A215" s="120"/>
      <c r="B215" s="5" t="s">
        <v>62</v>
      </c>
      <c r="C215" s="5" t="s">
        <v>58</v>
      </c>
      <c r="D215" s="12">
        <v>107.8</v>
      </c>
      <c r="E215" s="12">
        <v>104.1</v>
      </c>
      <c r="F215" s="12">
        <v>104</v>
      </c>
      <c r="G215" s="12">
        <v>103.8</v>
      </c>
      <c r="H215" s="12">
        <v>103.8</v>
      </c>
    </row>
    <row r="216" spans="1:8" ht="41.25" customHeight="1" thickBot="1">
      <c r="A216" s="118">
        <v>2</v>
      </c>
      <c r="B216" s="5" t="s">
        <v>251</v>
      </c>
      <c r="C216" s="5" t="s">
        <v>60</v>
      </c>
      <c r="D216" s="12"/>
      <c r="E216" s="9">
        <f>D216*E217*E218/10000</f>
        <v>0</v>
      </c>
      <c r="F216" s="9">
        <f>E216*F217*F218/10000</f>
        <v>0</v>
      </c>
      <c r="G216" s="9">
        <f>F216*G217*G218/10000</f>
        <v>0</v>
      </c>
      <c r="H216" s="9">
        <f>G216*H217*H218/10000</f>
        <v>0</v>
      </c>
    </row>
    <row r="217" spans="1:8" ht="33" customHeight="1" thickBot="1">
      <c r="A217" s="119"/>
      <c r="B217" s="5" t="s">
        <v>252</v>
      </c>
      <c r="C217" s="5" t="s">
        <v>250</v>
      </c>
      <c r="D217" s="12"/>
      <c r="E217" s="12"/>
      <c r="F217" s="12"/>
      <c r="G217" s="12"/>
      <c r="H217" s="12"/>
    </row>
    <row r="218" spans="1:8" ht="37.5" customHeight="1" thickBot="1">
      <c r="A218" s="120"/>
      <c r="B218" s="5" t="s">
        <v>62</v>
      </c>
      <c r="C218" s="5" t="s">
        <v>58</v>
      </c>
      <c r="D218" s="12"/>
      <c r="E218" s="12"/>
      <c r="F218" s="12"/>
      <c r="G218" s="12"/>
      <c r="H218" s="12"/>
    </row>
    <row r="219" spans="1:8" ht="26.25" thickBot="1">
      <c r="A219" s="133" t="s">
        <v>33</v>
      </c>
      <c r="B219" s="22" t="s">
        <v>253</v>
      </c>
      <c r="C219" s="22" t="s">
        <v>60</v>
      </c>
      <c r="D219" s="26">
        <v>6675</v>
      </c>
      <c r="E219" s="9">
        <f>D219*E220*E221/10000</f>
        <v>7219.68</v>
      </c>
      <c r="F219" s="9">
        <f>E219*F220*F221/10000</f>
        <v>7808.8058879999999</v>
      </c>
      <c r="G219" s="9">
        <f>F219*G220*G221/10000</f>
        <v>8446.0044484608006</v>
      </c>
      <c r="H219" s="9">
        <f>G219*H220*H221/10000</f>
        <v>9135.1984114552015</v>
      </c>
    </row>
    <row r="220" spans="1:8" ht="26.25" thickBot="1">
      <c r="A220" s="134"/>
      <c r="B220" s="22" t="s">
        <v>254</v>
      </c>
      <c r="C220" s="22" t="s">
        <v>250</v>
      </c>
      <c r="D220" s="12">
        <v>100</v>
      </c>
      <c r="E220" s="12">
        <v>104</v>
      </c>
      <c r="F220" s="12">
        <v>104</v>
      </c>
      <c r="G220" s="12">
        <v>104</v>
      </c>
      <c r="H220" s="12">
        <v>104</v>
      </c>
    </row>
    <row r="221" spans="1:8" ht="27.75" customHeight="1" thickBot="1">
      <c r="A221" s="135"/>
      <c r="B221" s="22" t="s">
        <v>62</v>
      </c>
      <c r="C221" s="22" t="s">
        <v>58</v>
      </c>
      <c r="D221" s="12">
        <v>104.5</v>
      </c>
      <c r="E221" s="12">
        <v>104</v>
      </c>
      <c r="F221" s="12">
        <v>104</v>
      </c>
      <c r="G221" s="12">
        <v>104</v>
      </c>
      <c r="H221" s="12">
        <v>104</v>
      </c>
    </row>
    <row r="222" spans="1:8" ht="42.75" customHeight="1" thickBot="1">
      <c r="A222" s="132"/>
      <c r="B222" s="132"/>
      <c r="C222" s="132"/>
      <c r="D222" s="132"/>
      <c r="E222" s="132"/>
      <c r="F222" s="132"/>
      <c r="G222" s="132"/>
      <c r="H222" s="132"/>
    </row>
    <row r="223" spans="1:8" ht="24.75" customHeight="1" thickBot="1">
      <c r="A223" s="104" t="s">
        <v>1</v>
      </c>
      <c r="B223" s="104" t="s">
        <v>2</v>
      </c>
      <c r="C223" s="104" t="s">
        <v>3</v>
      </c>
      <c r="D223" s="1" t="s">
        <v>4</v>
      </c>
      <c r="E223" s="1" t="s">
        <v>5</v>
      </c>
      <c r="F223" s="106" t="s">
        <v>6</v>
      </c>
      <c r="G223" s="107"/>
      <c r="H223" s="108"/>
    </row>
    <row r="224" spans="1:8" ht="15.75" thickBot="1">
      <c r="A224" s="105"/>
      <c r="B224" s="105"/>
      <c r="C224" s="105"/>
      <c r="D224" s="2">
        <v>2016</v>
      </c>
      <c r="E224" s="3">
        <v>2017</v>
      </c>
      <c r="F224" s="2">
        <v>2018</v>
      </c>
      <c r="G224" s="2">
        <v>2019</v>
      </c>
      <c r="H224" s="2">
        <v>2020</v>
      </c>
    </row>
    <row r="225" spans="1:8" ht="15.75" thickBot="1">
      <c r="A225" s="30" t="s">
        <v>255</v>
      </c>
      <c r="B225" s="136" t="s">
        <v>256</v>
      </c>
      <c r="C225" s="137"/>
      <c r="D225" s="137"/>
      <c r="E225" s="137"/>
      <c r="F225" s="137"/>
      <c r="G225" s="137"/>
      <c r="H225" s="138"/>
    </row>
    <row r="226" spans="1:8" ht="41.25" customHeight="1" thickBot="1">
      <c r="A226" s="133">
        <v>1</v>
      </c>
      <c r="B226" s="22" t="s">
        <v>257</v>
      </c>
      <c r="C226" s="22" t="s">
        <v>60</v>
      </c>
      <c r="D226" s="26">
        <v>18662</v>
      </c>
      <c r="E226" s="26">
        <v>48315</v>
      </c>
      <c r="F226" s="26">
        <v>42000</v>
      </c>
      <c r="G226" s="26">
        <v>42000</v>
      </c>
      <c r="H226" s="26">
        <v>42000</v>
      </c>
    </row>
    <row r="227" spans="1:8" ht="51.75" customHeight="1" thickBot="1">
      <c r="A227" s="134"/>
      <c r="B227" s="22" t="s">
        <v>258</v>
      </c>
      <c r="C227" s="22" t="s">
        <v>56</v>
      </c>
      <c r="D227" s="26"/>
      <c r="E227" s="26"/>
      <c r="F227" s="26"/>
      <c r="G227" s="26"/>
      <c r="H227" s="26"/>
    </row>
    <row r="228" spans="1:8" ht="26.25" thickBot="1">
      <c r="A228" s="135"/>
      <c r="B228" s="22" t="s">
        <v>62</v>
      </c>
      <c r="C228" s="22" t="s">
        <v>58</v>
      </c>
      <c r="D228" s="26"/>
      <c r="E228" s="26"/>
      <c r="F228" s="26"/>
      <c r="G228" s="26"/>
      <c r="H228" s="26"/>
    </row>
    <row r="229" spans="1:8" ht="26.25" customHeight="1" thickBot="1">
      <c r="A229" s="23" t="s">
        <v>259</v>
      </c>
      <c r="B229" s="22" t="s">
        <v>260</v>
      </c>
      <c r="C229" s="22" t="s">
        <v>60</v>
      </c>
      <c r="D229" s="26"/>
      <c r="E229" s="26"/>
      <c r="F229" s="26"/>
      <c r="G229" s="26"/>
      <c r="H229" s="26"/>
    </row>
    <row r="230" spans="1:8" ht="26.25" thickBot="1">
      <c r="A230" s="23" t="s">
        <v>261</v>
      </c>
      <c r="B230" s="22" t="s">
        <v>262</v>
      </c>
      <c r="C230" s="22" t="s">
        <v>60</v>
      </c>
      <c r="D230" s="26"/>
      <c r="E230" s="26"/>
      <c r="F230" s="26"/>
      <c r="G230" s="26"/>
      <c r="H230" s="26"/>
    </row>
    <row r="231" spans="1:8" ht="26.25" thickBot="1">
      <c r="A231" s="23" t="s">
        <v>263</v>
      </c>
      <c r="B231" s="22" t="s">
        <v>264</v>
      </c>
      <c r="C231" s="22" t="s">
        <v>60</v>
      </c>
      <c r="D231" s="26"/>
      <c r="E231" s="26"/>
      <c r="F231" s="26"/>
      <c r="G231" s="26"/>
      <c r="H231" s="26"/>
    </row>
    <row r="232" spans="1:8" ht="27" customHeight="1" thickBot="1">
      <c r="A232" s="23" t="s">
        <v>265</v>
      </c>
      <c r="B232" s="22" t="s">
        <v>266</v>
      </c>
      <c r="C232" s="22" t="s">
        <v>60</v>
      </c>
      <c r="D232" s="26"/>
      <c r="E232" s="26"/>
      <c r="F232" s="26"/>
      <c r="G232" s="26"/>
      <c r="H232" s="26"/>
    </row>
    <row r="233" spans="1:8" ht="27.75" customHeight="1" thickBot="1">
      <c r="A233" s="23" t="s">
        <v>267</v>
      </c>
      <c r="B233" s="22" t="s">
        <v>268</v>
      </c>
      <c r="C233" s="22" t="s">
        <v>60</v>
      </c>
      <c r="D233" s="26"/>
      <c r="E233" s="26"/>
      <c r="F233" s="26"/>
      <c r="G233" s="26"/>
      <c r="H233" s="26"/>
    </row>
    <row r="234" spans="1:8" ht="42.75" customHeight="1" thickBot="1">
      <c r="A234" s="23" t="s">
        <v>269</v>
      </c>
      <c r="B234" s="22" t="s">
        <v>270</v>
      </c>
      <c r="C234" s="22" t="s">
        <v>60</v>
      </c>
      <c r="D234" s="26"/>
      <c r="E234" s="26"/>
      <c r="F234" s="26"/>
      <c r="G234" s="26"/>
      <c r="H234" s="26"/>
    </row>
    <row r="235" spans="1:8" ht="27" customHeight="1" thickBot="1">
      <c r="A235" s="23" t="s">
        <v>271</v>
      </c>
      <c r="B235" s="22" t="s">
        <v>272</v>
      </c>
      <c r="C235" s="22" t="s">
        <v>60</v>
      </c>
      <c r="D235" s="26"/>
      <c r="E235" s="26"/>
      <c r="F235" s="26"/>
      <c r="G235" s="26"/>
      <c r="H235" s="26"/>
    </row>
    <row r="236" spans="1:8" ht="27" customHeight="1" thickBot="1">
      <c r="A236" s="23" t="s">
        <v>243</v>
      </c>
      <c r="B236" s="22" t="s">
        <v>273</v>
      </c>
      <c r="C236" s="22" t="s">
        <v>60</v>
      </c>
      <c r="D236" s="26"/>
      <c r="E236" s="26"/>
      <c r="F236" s="26"/>
      <c r="G236" s="26"/>
      <c r="H236" s="26"/>
    </row>
    <row r="237" spans="1:8" ht="31.5" customHeight="1" thickBot="1">
      <c r="A237" s="54" t="s">
        <v>33</v>
      </c>
      <c r="B237" s="55" t="s">
        <v>274</v>
      </c>
      <c r="C237" s="56" t="s">
        <v>60</v>
      </c>
      <c r="D237" s="57">
        <f>D226</f>
        <v>18662</v>
      </c>
      <c r="E237" s="57">
        <f>E226</f>
        <v>48315</v>
      </c>
      <c r="F237" s="57">
        <f>F226</f>
        <v>42000</v>
      </c>
      <c r="G237" s="57">
        <f>G226</f>
        <v>42000</v>
      </c>
      <c r="H237" s="57">
        <f>H226</f>
        <v>42000</v>
      </c>
    </row>
    <row r="238" spans="1:8" ht="27" customHeight="1" thickBot="1">
      <c r="A238" s="11" t="s">
        <v>66</v>
      </c>
      <c r="B238" s="5" t="s">
        <v>275</v>
      </c>
      <c r="C238" s="5" t="s">
        <v>60</v>
      </c>
      <c r="D238" s="9">
        <v>18662</v>
      </c>
      <c r="E238" s="9">
        <v>48315</v>
      </c>
      <c r="F238" s="9">
        <v>42000</v>
      </c>
      <c r="G238" s="9">
        <v>42000</v>
      </c>
      <c r="H238" s="9">
        <v>42000</v>
      </c>
    </row>
    <row r="239" spans="1:8" ht="15.75" customHeight="1" thickBot="1">
      <c r="A239" s="11" t="s">
        <v>68</v>
      </c>
      <c r="B239" s="5" t="s">
        <v>276</v>
      </c>
      <c r="C239" s="5"/>
      <c r="D239" s="9">
        <f>D237-D238</f>
        <v>0</v>
      </c>
      <c r="E239" s="9">
        <f>E237-E238</f>
        <v>0</v>
      </c>
      <c r="F239" s="9">
        <f>F237-F238</f>
        <v>0</v>
      </c>
      <c r="G239" s="9">
        <f>G237-G238</f>
        <v>0</v>
      </c>
      <c r="H239" s="9">
        <f>H237-H238</f>
        <v>0</v>
      </c>
    </row>
    <row r="240" spans="1:8" ht="24.75" customHeight="1" thickBot="1">
      <c r="A240" s="118" t="s">
        <v>277</v>
      </c>
      <c r="B240" s="58" t="s">
        <v>278</v>
      </c>
      <c r="C240" s="5" t="s">
        <v>60</v>
      </c>
      <c r="D240" s="9"/>
      <c r="E240" s="9"/>
      <c r="F240" s="9"/>
      <c r="G240" s="9"/>
      <c r="H240" s="9"/>
    </row>
    <row r="241" spans="1:8" ht="24.75" customHeight="1" thickBot="1">
      <c r="A241" s="120"/>
      <c r="B241" s="58" t="s">
        <v>279</v>
      </c>
      <c r="C241" s="5" t="s">
        <v>60</v>
      </c>
      <c r="D241" s="9"/>
      <c r="E241" s="9"/>
      <c r="F241" s="9"/>
      <c r="G241" s="9"/>
      <c r="H241" s="9"/>
    </row>
    <row r="242" spans="1:8" ht="31.5" customHeight="1" thickBot="1">
      <c r="A242" s="11" t="s">
        <v>280</v>
      </c>
      <c r="B242" s="58" t="s">
        <v>281</v>
      </c>
      <c r="C242" s="5" t="s">
        <v>60</v>
      </c>
      <c r="D242" s="9">
        <f>D243+D244+D245</f>
        <v>0</v>
      </c>
      <c r="E242" s="9">
        <f>E243+E244+E245</f>
        <v>0</v>
      </c>
      <c r="F242" s="9">
        <f>F243+F244+F245</f>
        <v>0</v>
      </c>
      <c r="G242" s="9">
        <f>G243+G244+G245</f>
        <v>0</v>
      </c>
      <c r="H242" s="9">
        <f>H243+H244+H245</f>
        <v>0</v>
      </c>
    </row>
    <row r="243" spans="1:8" ht="31.5" customHeight="1" thickBot="1">
      <c r="A243" s="11" t="s">
        <v>282</v>
      </c>
      <c r="B243" s="59" t="s">
        <v>283</v>
      </c>
      <c r="C243" s="5" t="s">
        <v>60</v>
      </c>
      <c r="D243" s="9"/>
      <c r="E243" s="9"/>
      <c r="F243" s="9"/>
      <c r="G243" s="9"/>
      <c r="H243" s="9"/>
    </row>
    <row r="244" spans="1:8" ht="31.5" customHeight="1" thickBot="1">
      <c r="A244" s="11" t="s">
        <v>284</v>
      </c>
      <c r="B244" s="59" t="s">
        <v>285</v>
      </c>
      <c r="C244" s="5" t="s">
        <v>60</v>
      </c>
      <c r="D244" s="9"/>
      <c r="E244" s="9"/>
      <c r="F244" s="9"/>
      <c r="G244" s="9"/>
      <c r="H244" s="9"/>
    </row>
    <row r="245" spans="1:8" ht="40.5" customHeight="1" thickBot="1">
      <c r="A245" s="11" t="s">
        <v>286</v>
      </c>
      <c r="B245" s="59" t="s">
        <v>287</v>
      </c>
      <c r="C245" s="5" t="s">
        <v>60</v>
      </c>
      <c r="D245" s="9"/>
      <c r="E245" s="9"/>
      <c r="F245" s="9"/>
      <c r="G245" s="9"/>
      <c r="H245" s="9"/>
    </row>
    <row r="246" spans="1:8" ht="25.5" customHeight="1" thickBot="1">
      <c r="A246" s="11" t="s">
        <v>288</v>
      </c>
      <c r="B246" s="58" t="s">
        <v>289</v>
      </c>
      <c r="C246" s="5" t="s">
        <v>60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</row>
    <row r="247" spans="1:8" ht="26.25" customHeight="1" thickBot="1">
      <c r="A247" s="11" t="s">
        <v>290</v>
      </c>
      <c r="B247" s="58" t="s">
        <v>291</v>
      </c>
      <c r="C247" s="5" t="s">
        <v>60</v>
      </c>
      <c r="D247" s="9">
        <f>D239-D240-D241-D242-D246</f>
        <v>0</v>
      </c>
      <c r="E247" s="9">
        <f>E239-E240-E241-E242-E246</f>
        <v>0</v>
      </c>
      <c r="F247" s="9">
        <f>F239-F240-F241-F242-F246</f>
        <v>0</v>
      </c>
      <c r="G247" s="9">
        <f>G239-G240-G241-G242-G246</f>
        <v>0</v>
      </c>
      <c r="H247" s="9">
        <f>H239-H240-H241-H242-H246</f>
        <v>0</v>
      </c>
    </row>
    <row r="248" spans="1:8" ht="40.5" customHeight="1" thickBot="1">
      <c r="A248" s="111"/>
      <c r="B248" s="111"/>
      <c r="C248" s="111"/>
      <c r="D248" s="111"/>
      <c r="E248" s="111"/>
      <c r="F248" s="111"/>
      <c r="G248" s="111"/>
      <c r="H248" s="111"/>
    </row>
    <row r="249" spans="1:8" ht="27.75" customHeight="1" thickBot="1">
      <c r="A249" s="104" t="s">
        <v>1</v>
      </c>
      <c r="B249" s="104" t="s">
        <v>2</v>
      </c>
      <c r="C249" s="104" t="s">
        <v>3</v>
      </c>
      <c r="D249" s="1" t="s">
        <v>4</v>
      </c>
      <c r="E249" s="1" t="s">
        <v>5</v>
      </c>
      <c r="F249" s="106" t="s">
        <v>6</v>
      </c>
      <c r="G249" s="107"/>
      <c r="H249" s="108"/>
    </row>
    <row r="250" spans="1:8" ht="15.75" thickBot="1">
      <c r="A250" s="105"/>
      <c r="B250" s="105"/>
      <c r="C250" s="105"/>
      <c r="D250" s="2">
        <v>2016</v>
      </c>
      <c r="E250" s="3">
        <v>2017</v>
      </c>
      <c r="F250" s="2">
        <v>2018</v>
      </c>
      <c r="G250" s="2">
        <v>2019</v>
      </c>
      <c r="H250" s="2">
        <v>2020</v>
      </c>
    </row>
    <row r="251" spans="1:8" ht="18.75" customHeight="1" thickBot="1">
      <c r="A251" s="13" t="s">
        <v>292</v>
      </c>
      <c r="B251" s="106" t="s">
        <v>293</v>
      </c>
      <c r="C251" s="109"/>
      <c r="D251" s="109"/>
      <c r="E251" s="109"/>
      <c r="F251" s="109"/>
      <c r="G251" s="109"/>
      <c r="H251" s="110"/>
    </row>
    <row r="252" spans="1:8" ht="20.25" customHeight="1">
      <c r="A252" s="139">
        <v>1</v>
      </c>
      <c r="B252" s="142" t="s">
        <v>294</v>
      </c>
      <c r="C252" s="142" t="s">
        <v>60</v>
      </c>
      <c r="D252" s="144"/>
      <c r="E252" s="146">
        <f>D252*E254*E255/10000</f>
        <v>0</v>
      </c>
      <c r="F252" s="146">
        <f>E252*F254*F255/10000</f>
        <v>0</v>
      </c>
      <c r="G252" s="146">
        <f>F252*G254*G255/10000</f>
        <v>0</v>
      </c>
      <c r="H252" s="146">
        <f>G252*H254*H255/10000</f>
        <v>0</v>
      </c>
    </row>
    <row r="253" spans="1:8" ht="18.75" customHeight="1" thickBot="1">
      <c r="A253" s="140"/>
      <c r="B253" s="143"/>
      <c r="C253" s="143"/>
      <c r="D253" s="145"/>
      <c r="E253" s="147"/>
      <c r="F253" s="147"/>
      <c r="G253" s="147"/>
      <c r="H253" s="147"/>
    </row>
    <row r="254" spans="1:8" ht="52.5" customHeight="1" thickBot="1">
      <c r="A254" s="140"/>
      <c r="B254" s="60" t="s">
        <v>64</v>
      </c>
      <c r="C254" s="61" t="s">
        <v>56</v>
      </c>
      <c r="D254" s="62"/>
      <c r="E254" s="62"/>
      <c r="F254" s="62"/>
      <c r="G254" s="62"/>
      <c r="H254" s="62"/>
    </row>
    <row r="255" spans="1:8" ht="33" customHeight="1" thickBot="1">
      <c r="A255" s="141"/>
      <c r="B255" s="60" t="s">
        <v>62</v>
      </c>
      <c r="C255" s="61" t="s">
        <v>58</v>
      </c>
      <c r="D255" s="62"/>
      <c r="E255" s="62"/>
      <c r="F255" s="62"/>
      <c r="G255" s="62"/>
      <c r="H255" s="62"/>
    </row>
    <row r="256" spans="1:8" ht="30.75" customHeight="1" thickBot="1">
      <c r="A256" s="11">
        <v>2</v>
      </c>
      <c r="B256" s="5" t="s">
        <v>295</v>
      </c>
      <c r="C256" s="5" t="s">
        <v>296</v>
      </c>
      <c r="D256" s="63"/>
      <c r="E256" s="63"/>
      <c r="F256" s="63"/>
      <c r="G256" s="63"/>
      <c r="H256" s="63"/>
    </row>
    <row r="257" spans="1:8" ht="15.75" customHeight="1" thickBot="1">
      <c r="A257" s="118" t="s">
        <v>261</v>
      </c>
      <c r="B257" s="64" t="s">
        <v>297</v>
      </c>
      <c r="C257" s="5" t="s">
        <v>296</v>
      </c>
      <c r="D257" s="65"/>
      <c r="E257" s="65"/>
      <c r="F257" s="65"/>
      <c r="G257" s="65"/>
      <c r="H257" s="65"/>
    </row>
    <row r="258" spans="1:8" ht="26.25" thickBot="1">
      <c r="A258" s="119"/>
      <c r="B258" s="66" t="s">
        <v>298</v>
      </c>
      <c r="C258" s="5" t="s">
        <v>296</v>
      </c>
      <c r="D258" s="63"/>
      <c r="E258" s="63"/>
      <c r="F258" s="63"/>
      <c r="G258" s="63"/>
      <c r="H258" s="63"/>
    </row>
    <row r="259" spans="1:8" ht="27" customHeight="1" thickBot="1">
      <c r="A259" s="120"/>
      <c r="B259" s="66" t="s">
        <v>299</v>
      </c>
      <c r="C259" s="5" t="s">
        <v>296</v>
      </c>
      <c r="D259" s="63"/>
      <c r="E259" s="63"/>
      <c r="F259" s="63"/>
      <c r="G259" s="63"/>
      <c r="H259" s="63"/>
    </row>
    <row r="260" spans="1:8" ht="38.25" customHeight="1" thickBot="1">
      <c r="A260" s="11" t="s">
        <v>263</v>
      </c>
      <c r="B260" s="67" t="s">
        <v>300</v>
      </c>
      <c r="C260" s="5" t="s">
        <v>296</v>
      </c>
      <c r="D260" s="12"/>
      <c r="E260" s="12"/>
      <c r="F260" s="12"/>
      <c r="G260" s="12"/>
      <c r="H260" s="12"/>
    </row>
    <row r="261" spans="1:8" ht="36.75" customHeight="1" thickBot="1">
      <c r="A261" s="11">
        <v>3</v>
      </c>
      <c r="B261" s="5" t="s">
        <v>301</v>
      </c>
      <c r="C261" s="5" t="s">
        <v>302</v>
      </c>
      <c r="D261" s="12"/>
      <c r="E261" s="12"/>
      <c r="F261" s="12"/>
      <c r="G261" s="12"/>
      <c r="H261" s="12"/>
    </row>
    <row r="262" spans="1:8" ht="39.75" customHeight="1" thickBot="1">
      <c r="A262" s="111"/>
      <c r="B262" s="111"/>
      <c r="C262" s="111"/>
      <c r="D262" s="111"/>
      <c r="E262" s="111"/>
      <c r="F262" s="111"/>
      <c r="G262" s="111"/>
      <c r="H262" s="111"/>
    </row>
    <row r="263" spans="1:8" ht="15.75" customHeight="1" thickBot="1">
      <c r="A263" s="104" t="s">
        <v>1</v>
      </c>
      <c r="B263" s="104" t="s">
        <v>2</v>
      </c>
      <c r="C263" s="104" t="s">
        <v>3</v>
      </c>
      <c r="D263" s="1" t="s">
        <v>4</v>
      </c>
      <c r="E263" s="1" t="s">
        <v>5</v>
      </c>
      <c r="F263" s="106" t="s">
        <v>6</v>
      </c>
      <c r="G263" s="107"/>
      <c r="H263" s="108"/>
    </row>
    <row r="264" spans="1:8" ht="27" customHeight="1" thickBot="1">
      <c r="A264" s="105"/>
      <c r="B264" s="105"/>
      <c r="C264" s="105"/>
      <c r="D264" s="2">
        <v>2016</v>
      </c>
      <c r="E264" s="3">
        <v>2017</v>
      </c>
      <c r="F264" s="2">
        <v>2018</v>
      </c>
      <c r="G264" s="2">
        <v>2019</v>
      </c>
      <c r="H264" s="2">
        <v>2020</v>
      </c>
    </row>
    <row r="265" spans="1:8" ht="18.75" customHeight="1" thickBot="1">
      <c r="A265" s="13" t="s">
        <v>303</v>
      </c>
      <c r="B265" s="106" t="s">
        <v>304</v>
      </c>
      <c r="C265" s="109"/>
      <c r="D265" s="109"/>
      <c r="E265" s="109"/>
      <c r="F265" s="109"/>
      <c r="G265" s="109"/>
      <c r="H265" s="110"/>
    </row>
    <row r="266" spans="1:8" ht="29.25" customHeight="1" thickBot="1">
      <c r="A266" s="54">
        <v>1</v>
      </c>
      <c r="B266" s="56" t="s">
        <v>305</v>
      </c>
      <c r="C266" s="5" t="s">
        <v>60</v>
      </c>
      <c r="D266" s="61"/>
      <c r="E266" s="61"/>
      <c r="F266" s="61"/>
      <c r="G266" s="61"/>
      <c r="H266" s="61"/>
    </row>
    <row r="267" spans="1:8" ht="36" customHeight="1" thickBot="1">
      <c r="A267" s="54">
        <v>2</v>
      </c>
      <c r="B267" s="56" t="s">
        <v>306</v>
      </c>
      <c r="C267" s="55" t="s">
        <v>307</v>
      </c>
      <c r="D267" s="68">
        <v>19.7</v>
      </c>
      <c r="E267" s="68">
        <v>20.2</v>
      </c>
      <c r="F267" s="68">
        <v>20.7</v>
      </c>
      <c r="G267" s="68">
        <v>21.2</v>
      </c>
      <c r="H267" s="68">
        <v>21.2</v>
      </c>
    </row>
    <row r="268" spans="1:8" ht="42.6" customHeight="1" thickBot="1">
      <c r="A268" s="10" t="s">
        <v>33</v>
      </c>
      <c r="B268" s="6" t="s">
        <v>308</v>
      </c>
      <c r="C268" s="67" t="s">
        <v>307</v>
      </c>
      <c r="D268" s="9">
        <v>19.7</v>
      </c>
      <c r="E268" s="9">
        <v>20.2</v>
      </c>
      <c r="F268" s="9">
        <v>20.7</v>
      </c>
      <c r="G268" s="9">
        <v>21.2</v>
      </c>
      <c r="H268" s="9">
        <v>21.2</v>
      </c>
    </row>
    <row r="269" spans="1:8" ht="44.25" customHeight="1" thickBot="1">
      <c r="A269" s="69" t="s">
        <v>35</v>
      </c>
      <c r="B269" s="67" t="s">
        <v>309</v>
      </c>
      <c r="C269" s="67" t="s">
        <v>310</v>
      </c>
      <c r="D269" s="57"/>
      <c r="E269" s="57">
        <f>E268/E267*100</f>
        <v>100</v>
      </c>
      <c r="F269" s="57">
        <f>F268/F267*100</f>
        <v>100</v>
      </c>
      <c r="G269" s="57">
        <f>G268/G267*100</f>
        <v>100</v>
      </c>
      <c r="H269" s="57">
        <f>H268/H267*100</f>
        <v>100</v>
      </c>
    </row>
    <row r="270" spans="1:8" ht="43.5" customHeight="1" thickBot="1">
      <c r="A270" s="148"/>
      <c r="B270" s="148"/>
      <c r="C270" s="148"/>
      <c r="D270" s="148"/>
      <c r="E270" s="148"/>
      <c r="F270" s="148"/>
      <c r="G270" s="148"/>
      <c r="H270" s="148"/>
    </row>
    <row r="271" spans="1:8" ht="27" customHeight="1" thickBot="1">
      <c r="A271" s="104" t="s">
        <v>1</v>
      </c>
      <c r="B271" s="104" t="s">
        <v>2</v>
      </c>
      <c r="C271" s="104" t="s">
        <v>3</v>
      </c>
      <c r="D271" s="1" t="s">
        <v>4</v>
      </c>
      <c r="E271" s="1" t="s">
        <v>5</v>
      </c>
      <c r="F271" s="106" t="s">
        <v>6</v>
      </c>
      <c r="G271" s="107"/>
      <c r="H271" s="108"/>
    </row>
    <row r="272" spans="1:8" ht="13.5" customHeight="1" thickBot="1">
      <c r="A272" s="105"/>
      <c r="B272" s="105"/>
      <c r="C272" s="105"/>
      <c r="D272" s="2">
        <v>2016</v>
      </c>
      <c r="E272" s="3">
        <v>2017</v>
      </c>
      <c r="F272" s="2">
        <v>2018</v>
      </c>
      <c r="G272" s="2">
        <v>2019</v>
      </c>
      <c r="H272" s="2">
        <v>2020</v>
      </c>
    </row>
    <row r="273" spans="1:8" ht="15" customHeight="1" thickBot="1">
      <c r="A273" s="70" t="s">
        <v>311</v>
      </c>
      <c r="B273" s="151" t="s">
        <v>312</v>
      </c>
      <c r="C273" s="152"/>
      <c r="D273" s="152"/>
      <c r="E273" s="152"/>
      <c r="F273" s="152"/>
      <c r="G273" s="152"/>
      <c r="H273" s="153"/>
    </row>
    <row r="274" spans="1:8" ht="33.75" customHeight="1" thickBot="1">
      <c r="A274" s="10">
        <v>1</v>
      </c>
      <c r="B274" s="6" t="s">
        <v>313</v>
      </c>
      <c r="C274" s="6" t="s">
        <v>51</v>
      </c>
      <c r="D274" s="82">
        <f>D275+D289</f>
        <v>29521.71</v>
      </c>
      <c r="E274" s="82">
        <f>E275+E289</f>
        <v>30037.75</v>
      </c>
      <c r="F274" s="82">
        <f>F275+F289</f>
        <v>17307.169999999998</v>
      </c>
      <c r="G274" s="82">
        <f>G275+G289</f>
        <v>16747.310000000001</v>
      </c>
      <c r="H274" s="82">
        <f>H275+H289</f>
        <v>16976.12</v>
      </c>
    </row>
    <row r="275" spans="1:8" ht="27" customHeight="1" thickBot="1">
      <c r="A275" s="71" t="s">
        <v>13</v>
      </c>
      <c r="B275" s="72" t="s">
        <v>314</v>
      </c>
      <c r="C275" s="73" t="s">
        <v>51</v>
      </c>
      <c r="D275" s="83">
        <v>14058.55</v>
      </c>
      <c r="E275" s="83">
        <v>12457.49</v>
      </c>
      <c r="F275" s="83">
        <v>11735.07</v>
      </c>
      <c r="G275" s="83">
        <v>12019.7</v>
      </c>
      <c r="H275" s="83">
        <v>12281.88</v>
      </c>
    </row>
    <row r="276" spans="1:8" ht="26.25" thickBot="1">
      <c r="A276" s="54" t="s">
        <v>123</v>
      </c>
      <c r="B276" s="56" t="s">
        <v>315</v>
      </c>
      <c r="C276" s="56" t="s">
        <v>51</v>
      </c>
      <c r="D276" s="83">
        <v>703.48</v>
      </c>
      <c r="E276" s="83">
        <v>739.2</v>
      </c>
      <c r="F276" s="83">
        <v>768.77</v>
      </c>
      <c r="G276" s="83">
        <v>799.52</v>
      </c>
      <c r="H276" s="83">
        <v>831.5</v>
      </c>
    </row>
    <row r="277" spans="1:8" ht="13.5" customHeight="1" thickBot="1">
      <c r="A277" s="71" t="s">
        <v>125</v>
      </c>
      <c r="B277" s="72" t="s">
        <v>316</v>
      </c>
      <c r="C277" s="74" t="s">
        <v>51</v>
      </c>
      <c r="D277" s="83">
        <v>2.5499999999999998</v>
      </c>
      <c r="E277" s="83">
        <v>16.100000000000001</v>
      </c>
      <c r="F277" s="83">
        <v>16.260000000000002</v>
      </c>
      <c r="G277" s="83">
        <v>16.420000000000002</v>
      </c>
      <c r="H277" s="83">
        <v>16.59</v>
      </c>
    </row>
    <row r="278" spans="1:8" ht="26.25" thickBot="1">
      <c r="A278" s="11" t="s">
        <v>317</v>
      </c>
      <c r="B278" s="5" t="s">
        <v>318</v>
      </c>
      <c r="C278" s="5" t="s">
        <v>51</v>
      </c>
      <c r="D278" s="84"/>
      <c r="E278" s="83"/>
      <c r="F278" s="83"/>
      <c r="G278" s="83"/>
      <c r="H278" s="83"/>
    </row>
    <row r="279" spans="1:8" ht="26.25" thickBot="1">
      <c r="A279" s="11" t="s">
        <v>319</v>
      </c>
      <c r="B279" s="5" t="s">
        <v>320</v>
      </c>
      <c r="C279" s="5" t="s">
        <v>51</v>
      </c>
      <c r="D279" s="84"/>
      <c r="E279" s="83"/>
      <c r="F279" s="83"/>
      <c r="G279" s="83"/>
      <c r="H279" s="83"/>
    </row>
    <row r="280" spans="1:8" ht="26.25" thickBot="1">
      <c r="A280" s="11" t="s">
        <v>321</v>
      </c>
      <c r="B280" s="5" t="s">
        <v>322</v>
      </c>
      <c r="C280" s="5" t="s">
        <v>51</v>
      </c>
      <c r="D280" s="83">
        <v>2.5499999999999998</v>
      </c>
      <c r="E280" s="83">
        <v>16.100000000000001</v>
      </c>
      <c r="F280" s="83">
        <v>16.260000000000002</v>
      </c>
      <c r="G280" s="83">
        <v>16.420000000000002</v>
      </c>
      <c r="H280" s="83">
        <v>16.59</v>
      </c>
    </row>
    <row r="281" spans="1:8" ht="15" customHeight="1" thickBot="1">
      <c r="A281" s="71" t="s">
        <v>323</v>
      </c>
      <c r="B281" s="72" t="s">
        <v>324</v>
      </c>
      <c r="C281" s="74" t="s">
        <v>51</v>
      </c>
      <c r="D281" s="83">
        <v>8395.0400000000009</v>
      </c>
      <c r="E281" s="83">
        <v>8932.5</v>
      </c>
      <c r="F281" s="83">
        <v>9087</v>
      </c>
      <c r="G281" s="83">
        <v>9270</v>
      </c>
      <c r="H281" s="83">
        <v>9457</v>
      </c>
    </row>
    <row r="282" spans="1:8" ht="26.25" thickBot="1">
      <c r="A282" s="11" t="s">
        <v>325</v>
      </c>
      <c r="B282" s="5" t="s">
        <v>326</v>
      </c>
      <c r="C282" s="5" t="s">
        <v>51</v>
      </c>
      <c r="D282" s="83">
        <v>112.55</v>
      </c>
      <c r="E282" s="83">
        <v>52</v>
      </c>
      <c r="F282" s="83">
        <v>52</v>
      </c>
      <c r="G282" s="83">
        <v>54</v>
      </c>
      <c r="H282" s="83">
        <v>56</v>
      </c>
    </row>
    <row r="283" spans="1:8" ht="26.25" thickBot="1">
      <c r="A283" s="11" t="s">
        <v>327</v>
      </c>
      <c r="B283" s="5" t="s">
        <v>328</v>
      </c>
      <c r="C283" s="5" t="s">
        <v>51</v>
      </c>
      <c r="D283" s="83">
        <v>8282.49</v>
      </c>
      <c r="E283" s="83">
        <v>8880.5</v>
      </c>
      <c r="F283" s="83">
        <v>9035</v>
      </c>
      <c r="G283" s="83">
        <v>9216</v>
      </c>
      <c r="H283" s="83">
        <v>9401</v>
      </c>
    </row>
    <row r="284" spans="1:8" ht="42" customHeight="1" thickBot="1">
      <c r="A284" s="11" t="s">
        <v>329</v>
      </c>
      <c r="B284" s="5" t="s">
        <v>330</v>
      </c>
      <c r="C284" s="5" t="s">
        <v>51</v>
      </c>
      <c r="D284" s="83">
        <v>10.25</v>
      </c>
      <c r="E284" s="83">
        <v>0.98</v>
      </c>
      <c r="F284" s="83"/>
      <c r="G284" s="83"/>
      <c r="H284" s="83"/>
    </row>
    <row r="285" spans="1:8" ht="31.5" customHeight="1" thickBot="1">
      <c r="A285" s="11" t="s">
        <v>331</v>
      </c>
      <c r="B285" s="5" t="s">
        <v>332</v>
      </c>
      <c r="C285" s="5" t="s">
        <v>51</v>
      </c>
      <c r="D285" s="83">
        <v>3321.49</v>
      </c>
      <c r="E285" s="83">
        <v>1969.87</v>
      </c>
      <c r="F285" s="83">
        <v>1053.0999999999999</v>
      </c>
      <c r="G285" s="83">
        <v>1086.75</v>
      </c>
      <c r="H285" s="83">
        <v>1123.05</v>
      </c>
    </row>
    <row r="286" spans="1:8" ht="27.75" customHeight="1" thickBot="1">
      <c r="A286" s="11" t="s">
        <v>333</v>
      </c>
      <c r="B286" s="5" t="s">
        <v>334</v>
      </c>
      <c r="C286" s="5" t="s">
        <v>51</v>
      </c>
      <c r="D286" s="83">
        <v>725.4</v>
      </c>
      <c r="E286" s="83">
        <v>45.54</v>
      </c>
      <c r="F286" s="83">
        <v>19.34</v>
      </c>
      <c r="G286" s="83">
        <v>20.23</v>
      </c>
      <c r="H286" s="83">
        <v>21.16</v>
      </c>
    </row>
    <row r="287" spans="1:8" ht="26.25" thickBot="1">
      <c r="A287" s="11" t="s">
        <v>335</v>
      </c>
      <c r="B287" s="5" t="s">
        <v>336</v>
      </c>
      <c r="C287" s="5" t="s">
        <v>51</v>
      </c>
      <c r="D287" s="84"/>
      <c r="E287" s="83"/>
      <c r="F287" s="83"/>
      <c r="G287" s="83"/>
      <c r="H287" s="83"/>
    </row>
    <row r="288" spans="1:8" ht="26.25" thickBot="1">
      <c r="A288" s="11" t="s">
        <v>337</v>
      </c>
      <c r="B288" s="5" t="s">
        <v>338</v>
      </c>
      <c r="C288" s="5" t="s">
        <v>51</v>
      </c>
      <c r="D288" s="83">
        <v>48.09</v>
      </c>
      <c r="E288" s="83"/>
      <c r="F288" s="83"/>
      <c r="G288" s="83"/>
      <c r="H288" s="83"/>
    </row>
    <row r="289" spans="1:8" ht="26.25" thickBot="1">
      <c r="A289" s="11" t="s">
        <v>15</v>
      </c>
      <c r="B289" s="5" t="s">
        <v>339</v>
      </c>
      <c r="C289" s="5" t="s">
        <v>51</v>
      </c>
      <c r="D289" s="83">
        <v>15463.16</v>
      </c>
      <c r="E289" s="83">
        <v>17580.259999999998</v>
      </c>
      <c r="F289" s="83">
        <v>5572.1</v>
      </c>
      <c r="G289" s="83">
        <v>4727.6099999999997</v>
      </c>
      <c r="H289" s="83">
        <v>4694.24</v>
      </c>
    </row>
    <row r="290" spans="1:8" ht="26.25" thickBot="1">
      <c r="A290" s="11" t="s">
        <v>129</v>
      </c>
      <c r="B290" s="5" t="s">
        <v>340</v>
      </c>
      <c r="C290" s="5" t="s">
        <v>51</v>
      </c>
      <c r="D290" s="84"/>
      <c r="E290" s="83"/>
      <c r="F290" s="83"/>
      <c r="G290" s="83"/>
      <c r="H290" s="83"/>
    </row>
    <row r="291" spans="1:8" ht="26.25" thickBot="1">
      <c r="A291" s="11" t="s">
        <v>130</v>
      </c>
      <c r="B291" s="5" t="s">
        <v>341</v>
      </c>
      <c r="C291" s="5" t="s">
        <v>51</v>
      </c>
      <c r="D291" s="83">
        <v>10182.209999999999</v>
      </c>
      <c r="E291" s="83">
        <v>10312.370000000001</v>
      </c>
      <c r="F291" s="83">
        <v>921.4</v>
      </c>
      <c r="G291" s="83"/>
      <c r="H291" s="83"/>
    </row>
    <row r="292" spans="1:8" ht="30" customHeight="1" thickBot="1">
      <c r="A292" s="11" t="s">
        <v>131</v>
      </c>
      <c r="B292" s="5" t="s">
        <v>342</v>
      </c>
      <c r="C292" s="5" t="s">
        <v>51</v>
      </c>
      <c r="D292" s="83">
        <v>97.63</v>
      </c>
      <c r="E292" s="83">
        <v>126.4</v>
      </c>
      <c r="F292" s="83">
        <v>126.4</v>
      </c>
      <c r="G292" s="83">
        <v>126.4</v>
      </c>
      <c r="H292" s="83">
        <v>1</v>
      </c>
    </row>
    <row r="293" spans="1:8" ht="26.25" thickBot="1">
      <c r="A293" s="11" t="s">
        <v>343</v>
      </c>
      <c r="B293" s="5" t="s">
        <v>344</v>
      </c>
      <c r="C293" s="5" t="s">
        <v>51</v>
      </c>
      <c r="D293" s="83">
        <v>5310.69</v>
      </c>
      <c r="E293" s="83">
        <v>7141.49</v>
      </c>
      <c r="F293" s="83">
        <v>4524.3</v>
      </c>
      <c r="G293" s="83">
        <v>4601.21</v>
      </c>
      <c r="H293" s="83">
        <v>4693.24</v>
      </c>
    </row>
    <row r="294" spans="1:8" ht="26.25" thickBot="1">
      <c r="A294" s="81">
        <v>2</v>
      </c>
      <c r="B294" s="61" t="s">
        <v>345</v>
      </c>
      <c r="C294" s="61" t="s">
        <v>51</v>
      </c>
      <c r="D294" s="87">
        <f>D295+D296+D297+D298+D299+D300+D301+D302+D303+D304</f>
        <v>30587.41</v>
      </c>
      <c r="E294" s="87">
        <f>E295+E296+E297+E298+E299+E300+E301+E302+E303+E304</f>
        <v>31236.48</v>
      </c>
      <c r="F294" s="87">
        <f>F295+F296+F297+F298+F299+F300+F301+F302+F303+F304</f>
        <v>17347.169999999998</v>
      </c>
      <c r="G294" s="87">
        <f>G295+G296+G297+G298+G299+G300+G301+G302+G303+G304</f>
        <v>17949.27</v>
      </c>
      <c r="H294" s="87">
        <f>H295+H296+H297+H298+H299+H300+H301+H302+H303+H304</f>
        <v>18204.300000000003</v>
      </c>
    </row>
    <row r="295" spans="1:8" ht="27.75" customHeight="1" thickBot="1">
      <c r="A295" s="11" t="s">
        <v>261</v>
      </c>
      <c r="B295" s="5" t="s">
        <v>346</v>
      </c>
      <c r="C295" s="6" t="s">
        <v>51</v>
      </c>
      <c r="D295" s="85">
        <v>6608.52</v>
      </c>
      <c r="E295" s="85">
        <v>6118.56</v>
      </c>
      <c r="F295" s="85">
        <v>6247</v>
      </c>
      <c r="G295" s="85">
        <v>6489.27</v>
      </c>
      <c r="H295" s="85">
        <v>6692.56</v>
      </c>
    </row>
    <row r="296" spans="1:8" ht="26.25" thickBot="1">
      <c r="A296" s="11" t="s">
        <v>263</v>
      </c>
      <c r="B296" s="5" t="s">
        <v>347</v>
      </c>
      <c r="C296" s="5" t="s">
        <v>51</v>
      </c>
      <c r="D296" s="85">
        <v>96.63</v>
      </c>
      <c r="E296" s="85">
        <v>125.4</v>
      </c>
      <c r="F296" s="85">
        <v>125.4</v>
      </c>
      <c r="G296" s="85">
        <v>125.4</v>
      </c>
      <c r="H296" s="85">
        <v>0</v>
      </c>
    </row>
    <row r="297" spans="1:8" ht="26.25" thickBot="1">
      <c r="A297" s="11" t="s">
        <v>265</v>
      </c>
      <c r="B297" s="5" t="s">
        <v>348</v>
      </c>
      <c r="C297" s="5" t="s">
        <v>51</v>
      </c>
      <c r="D297" s="85">
        <v>271.39999999999998</v>
      </c>
      <c r="E297" s="85">
        <v>187.6</v>
      </c>
      <c r="F297" s="85">
        <v>186.6</v>
      </c>
      <c r="G297" s="85">
        <v>196</v>
      </c>
      <c r="H297" s="85">
        <v>205.8</v>
      </c>
    </row>
    <row r="298" spans="1:8" ht="29.25" customHeight="1" thickBot="1">
      <c r="A298" s="11" t="s">
        <v>267</v>
      </c>
      <c r="B298" s="5" t="s">
        <v>349</v>
      </c>
      <c r="C298" s="5" t="s">
        <v>51</v>
      </c>
      <c r="D298" s="85">
        <v>5081.5</v>
      </c>
      <c r="E298" s="85">
        <v>6887.17</v>
      </c>
      <c r="F298" s="85">
        <v>1315.4</v>
      </c>
      <c r="G298" s="85">
        <v>1150.24</v>
      </c>
      <c r="H298" s="85">
        <v>1165.22</v>
      </c>
    </row>
    <row r="299" spans="1:8" ht="31.5" customHeight="1" thickBot="1">
      <c r="A299" s="11" t="s">
        <v>269</v>
      </c>
      <c r="B299" s="5" t="s">
        <v>350</v>
      </c>
      <c r="C299" s="5" t="s">
        <v>51</v>
      </c>
      <c r="D299" s="85">
        <v>13887.18</v>
      </c>
      <c r="E299" s="85">
        <v>14595.11</v>
      </c>
      <c r="F299" s="85">
        <v>5947.11</v>
      </c>
      <c r="G299" s="85">
        <v>6575.63</v>
      </c>
      <c r="H299" s="85">
        <v>6625.27</v>
      </c>
    </row>
    <row r="300" spans="1:8" ht="26.25" thickBot="1">
      <c r="A300" s="11" t="s">
        <v>271</v>
      </c>
      <c r="B300" s="5" t="s">
        <v>351</v>
      </c>
      <c r="C300" s="5" t="s">
        <v>51</v>
      </c>
      <c r="D300" s="85"/>
      <c r="E300" s="85"/>
      <c r="F300" s="85"/>
      <c r="G300" s="85"/>
      <c r="H300" s="85"/>
    </row>
    <row r="301" spans="1:8" ht="28.5" customHeight="1" thickBot="1">
      <c r="A301" s="11" t="s">
        <v>352</v>
      </c>
      <c r="B301" s="5" t="s">
        <v>353</v>
      </c>
      <c r="C301" s="5" t="s">
        <v>51</v>
      </c>
      <c r="D301" s="85">
        <v>2518.1999999999998</v>
      </c>
      <c r="E301" s="85">
        <v>2734.98</v>
      </c>
      <c r="F301" s="85">
        <v>2753.27</v>
      </c>
      <c r="G301" s="85">
        <v>2607.35</v>
      </c>
      <c r="H301" s="85">
        <v>2687.43</v>
      </c>
    </row>
    <row r="302" spans="1:8" ht="24.75" customHeight="1" thickBot="1">
      <c r="A302" s="11" t="s">
        <v>354</v>
      </c>
      <c r="B302" s="5" t="s">
        <v>355</v>
      </c>
      <c r="C302" s="5" t="s">
        <v>51</v>
      </c>
      <c r="D302" s="85">
        <v>1933.23</v>
      </c>
      <c r="E302" s="85">
        <v>330.28</v>
      </c>
      <c r="F302" s="85">
        <v>457.17</v>
      </c>
      <c r="G302" s="85">
        <v>470.8</v>
      </c>
      <c r="H302" s="85">
        <v>484.98</v>
      </c>
    </row>
    <row r="303" spans="1:8" ht="26.25" thickBot="1">
      <c r="A303" s="11" t="s">
        <v>356</v>
      </c>
      <c r="B303" s="5" t="s">
        <v>357</v>
      </c>
      <c r="C303" s="5" t="s">
        <v>51</v>
      </c>
      <c r="D303" s="85">
        <v>190.75</v>
      </c>
      <c r="E303" s="85">
        <v>257.38</v>
      </c>
      <c r="F303" s="85">
        <v>315.22000000000003</v>
      </c>
      <c r="G303" s="85">
        <v>334.58</v>
      </c>
      <c r="H303" s="85">
        <v>343.04</v>
      </c>
    </row>
    <row r="304" spans="1:8" ht="27.75" customHeight="1" thickBot="1">
      <c r="A304" s="11" t="s">
        <v>358</v>
      </c>
      <c r="B304" s="5" t="s">
        <v>359</v>
      </c>
      <c r="C304" s="5" t="s">
        <v>51</v>
      </c>
      <c r="D304" s="85"/>
      <c r="E304" s="85"/>
      <c r="F304" s="85"/>
      <c r="G304" s="85"/>
      <c r="H304" s="85"/>
    </row>
    <row r="305" spans="1:8" ht="26.25" thickBot="1">
      <c r="A305" s="11">
        <v>3</v>
      </c>
      <c r="B305" s="5" t="s">
        <v>360</v>
      </c>
      <c r="C305" s="6" t="s">
        <v>51</v>
      </c>
      <c r="D305" s="85">
        <f>D274-D294</f>
        <v>-1065.7000000000007</v>
      </c>
      <c r="E305" s="85">
        <f>E274-E294</f>
        <v>-1198.7299999999996</v>
      </c>
      <c r="F305" s="85">
        <f>F274-F294</f>
        <v>-40</v>
      </c>
      <c r="G305" s="85">
        <f>G274-G294</f>
        <v>-1201.9599999999991</v>
      </c>
      <c r="H305" s="85">
        <f>H274-H294</f>
        <v>-1228.1800000000039</v>
      </c>
    </row>
    <row r="306" spans="1:8" ht="26.25" thickBot="1">
      <c r="A306" s="11" t="s">
        <v>35</v>
      </c>
      <c r="B306" s="75" t="s">
        <v>361</v>
      </c>
      <c r="C306" s="5" t="s">
        <v>51</v>
      </c>
      <c r="D306" s="86">
        <v>0</v>
      </c>
      <c r="E306" s="86">
        <v>0</v>
      </c>
      <c r="F306" s="86">
        <v>0</v>
      </c>
      <c r="G306" s="86">
        <v>0</v>
      </c>
      <c r="H306" s="86">
        <v>0</v>
      </c>
    </row>
    <row r="307" spans="1:8" ht="43.5" customHeight="1" thickBot="1">
      <c r="A307" s="111"/>
      <c r="B307" s="111"/>
      <c r="C307" s="111"/>
      <c r="D307" s="111"/>
      <c r="E307" s="111"/>
      <c r="F307" s="111"/>
      <c r="G307" s="111"/>
      <c r="H307" s="111"/>
    </row>
    <row r="308" spans="1:8" ht="15.75" customHeight="1" thickBot="1">
      <c r="A308" s="104" t="s">
        <v>1</v>
      </c>
      <c r="B308" s="104" t="s">
        <v>2</v>
      </c>
      <c r="C308" s="104" t="s">
        <v>3</v>
      </c>
      <c r="D308" s="1" t="s">
        <v>4</v>
      </c>
      <c r="E308" s="1" t="s">
        <v>5</v>
      </c>
      <c r="F308" s="106" t="s">
        <v>6</v>
      </c>
      <c r="G308" s="107"/>
      <c r="H308" s="108"/>
    </row>
    <row r="309" spans="1:8" ht="24" customHeight="1" thickBot="1">
      <c r="A309" s="105"/>
      <c r="B309" s="105"/>
      <c r="C309" s="105"/>
      <c r="D309" s="2">
        <v>2016</v>
      </c>
      <c r="E309" s="3">
        <v>2017</v>
      </c>
      <c r="F309" s="2">
        <v>2018</v>
      </c>
      <c r="G309" s="2">
        <v>2019</v>
      </c>
      <c r="H309" s="2">
        <v>2020</v>
      </c>
    </row>
    <row r="310" spans="1:8" ht="15.75" thickBot="1">
      <c r="A310" s="13" t="s">
        <v>362</v>
      </c>
      <c r="B310" s="106" t="s">
        <v>363</v>
      </c>
      <c r="C310" s="109"/>
      <c r="D310" s="109"/>
      <c r="E310" s="109"/>
      <c r="F310" s="109"/>
      <c r="G310" s="109"/>
      <c r="H310" s="110"/>
    </row>
    <row r="311" spans="1:8" ht="32.25" customHeight="1" thickBot="1">
      <c r="A311" s="11">
        <v>1</v>
      </c>
      <c r="B311" s="5" t="s">
        <v>364</v>
      </c>
      <c r="C311" s="5"/>
      <c r="D311" s="12"/>
      <c r="E311" s="12"/>
      <c r="F311" s="12"/>
      <c r="G311" s="12"/>
      <c r="H311" s="12"/>
    </row>
    <row r="312" spans="1:8" ht="15.75" thickBot="1">
      <c r="A312" s="127" t="s">
        <v>13</v>
      </c>
      <c r="B312" s="156" t="s">
        <v>365</v>
      </c>
      <c r="C312" s="6" t="s">
        <v>366</v>
      </c>
      <c r="D312" s="12"/>
      <c r="E312" s="12"/>
      <c r="F312" s="12"/>
      <c r="G312" s="12"/>
      <c r="H312" s="12"/>
    </row>
    <row r="313" spans="1:8" ht="15.75" thickBot="1">
      <c r="A313" s="128"/>
      <c r="B313" s="157"/>
      <c r="C313" s="6" t="s">
        <v>367</v>
      </c>
      <c r="D313" s="12"/>
      <c r="E313" s="12"/>
      <c r="F313" s="12"/>
      <c r="G313" s="12"/>
      <c r="H313" s="12"/>
    </row>
    <row r="314" spans="1:8" ht="15.75" thickBot="1">
      <c r="A314" s="127" t="s">
        <v>15</v>
      </c>
      <c r="B314" s="156" t="s">
        <v>368</v>
      </c>
      <c r="C314" s="6" t="s">
        <v>366</v>
      </c>
      <c r="D314" s="12"/>
      <c r="E314" s="12"/>
      <c r="F314" s="12"/>
      <c r="G314" s="12"/>
      <c r="H314" s="12"/>
    </row>
    <row r="315" spans="1:8" ht="15.75" thickBot="1">
      <c r="A315" s="128"/>
      <c r="B315" s="157"/>
      <c r="C315" s="6" t="s">
        <v>367</v>
      </c>
      <c r="D315" s="12"/>
      <c r="E315" s="12"/>
      <c r="F315" s="12"/>
      <c r="G315" s="12"/>
      <c r="H315" s="12"/>
    </row>
    <row r="316" spans="1:8" ht="14.25" customHeight="1" thickBot="1">
      <c r="A316" s="133" t="s">
        <v>18</v>
      </c>
      <c r="B316" s="149" t="s">
        <v>369</v>
      </c>
      <c r="C316" s="6" t="s">
        <v>366</v>
      </c>
      <c r="D316" s="12"/>
      <c r="E316" s="12"/>
      <c r="F316" s="12"/>
      <c r="G316" s="12"/>
      <c r="H316" s="12"/>
    </row>
    <row r="317" spans="1:8" ht="14.25" customHeight="1" thickBot="1">
      <c r="A317" s="135"/>
      <c r="B317" s="150"/>
      <c r="C317" s="6" t="s">
        <v>370</v>
      </c>
      <c r="D317" s="12"/>
      <c r="E317" s="12"/>
      <c r="F317" s="12"/>
      <c r="G317" s="12"/>
      <c r="H317" s="12"/>
    </row>
    <row r="318" spans="1:8" ht="15.75" customHeight="1" thickBot="1">
      <c r="A318" s="133" t="s">
        <v>371</v>
      </c>
      <c r="B318" s="149" t="s">
        <v>372</v>
      </c>
      <c r="C318" s="6" t="s">
        <v>366</v>
      </c>
      <c r="D318" s="12"/>
      <c r="E318" s="12"/>
      <c r="F318" s="12"/>
      <c r="G318" s="12"/>
      <c r="H318" s="12"/>
    </row>
    <row r="319" spans="1:8" ht="26.25" thickBot="1">
      <c r="A319" s="135"/>
      <c r="B319" s="150"/>
      <c r="C319" s="6" t="s">
        <v>373</v>
      </c>
      <c r="D319" s="12"/>
      <c r="E319" s="12"/>
      <c r="F319" s="12"/>
      <c r="G319" s="12"/>
      <c r="H319" s="12"/>
    </row>
    <row r="320" spans="1:8" ht="18" customHeight="1" thickBot="1">
      <c r="A320" s="11" t="s">
        <v>374</v>
      </c>
      <c r="B320" s="5" t="s">
        <v>375</v>
      </c>
      <c r="C320" s="5" t="s">
        <v>37</v>
      </c>
      <c r="D320" s="12"/>
      <c r="E320" s="12"/>
      <c r="F320" s="12"/>
      <c r="G320" s="12"/>
      <c r="H320" s="12"/>
    </row>
    <row r="321" spans="1:8" ht="15.75" customHeight="1" thickBot="1">
      <c r="A321" s="11" t="s">
        <v>376</v>
      </c>
      <c r="B321" s="5" t="s">
        <v>377</v>
      </c>
      <c r="C321" s="5" t="s">
        <v>37</v>
      </c>
      <c r="D321" s="12"/>
      <c r="E321" s="12"/>
      <c r="F321" s="12"/>
      <c r="G321" s="12"/>
      <c r="H321" s="12"/>
    </row>
    <row r="322" spans="1:8" ht="29.25" customHeight="1" thickBot="1">
      <c r="A322" s="11">
        <v>2</v>
      </c>
      <c r="B322" s="5" t="s">
        <v>378</v>
      </c>
      <c r="C322" s="5" t="s">
        <v>10</v>
      </c>
      <c r="D322" s="12">
        <v>39</v>
      </c>
      <c r="E322" s="12">
        <v>39</v>
      </c>
      <c r="F322" s="12">
        <v>35</v>
      </c>
      <c r="G322" s="12">
        <v>35</v>
      </c>
      <c r="H322" s="12">
        <v>35</v>
      </c>
    </row>
    <row r="323" spans="1:8" ht="21.75" customHeight="1" thickBot="1">
      <c r="A323" s="11">
        <v>3</v>
      </c>
      <c r="B323" s="5" t="s">
        <v>379</v>
      </c>
      <c r="C323" s="5" t="s">
        <v>10</v>
      </c>
      <c r="D323" s="9">
        <f>D324+D325+D326+D327</f>
        <v>68</v>
      </c>
      <c r="E323" s="9">
        <f>E324+E325+E326+E327</f>
        <v>72</v>
      </c>
      <c r="F323" s="9">
        <f>F324+F325+F326+F327</f>
        <v>70</v>
      </c>
      <c r="G323" s="9">
        <f>G324+G325+G326+G327</f>
        <v>68</v>
      </c>
      <c r="H323" s="9">
        <f>H324+H325+H326+H327</f>
        <v>64</v>
      </c>
    </row>
    <row r="324" spans="1:8" ht="15.75" thickBot="1">
      <c r="A324" s="76" t="s">
        <v>66</v>
      </c>
      <c r="B324" s="25" t="s">
        <v>380</v>
      </c>
      <c r="C324" s="5" t="s">
        <v>10</v>
      </c>
      <c r="D324" s="9">
        <v>68</v>
      </c>
      <c r="E324" s="9">
        <v>72</v>
      </c>
      <c r="F324" s="9">
        <v>70</v>
      </c>
      <c r="G324" s="9">
        <v>68</v>
      </c>
      <c r="H324" s="9">
        <v>64</v>
      </c>
    </row>
    <row r="325" spans="1:8" ht="15.75" thickBot="1">
      <c r="A325" s="76" t="s">
        <v>68</v>
      </c>
      <c r="B325" s="25" t="s">
        <v>381</v>
      </c>
      <c r="C325" s="5" t="s">
        <v>10</v>
      </c>
      <c r="D325" s="9"/>
      <c r="E325" s="9"/>
      <c r="F325" s="9"/>
      <c r="G325" s="9"/>
      <c r="H325" s="9"/>
    </row>
    <row r="326" spans="1:8" ht="15.75" thickBot="1">
      <c r="A326" s="76" t="s">
        <v>70</v>
      </c>
      <c r="B326" s="25" t="s">
        <v>382</v>
      </c>
      <c r="C326" s="5" t="s">
        <v>10</v>
      </c>
      <c r="D326" s="9"/>
      <c r="E326" s="9"/>
      <c r="F326" s="9"/>
      <c r="G326" s="9"/>
      <c r="H326" s="9"/>
    </row>
    <row r="327" spans="1:8" ht="15.75" thickBot="1">
      <c r="A327" s="76" t="s">
        <v>72</v>
      </c>
      <c r="B327" s="25" t="s">
        <v>383</v>
      </c>
      <c r="C327" s="5" t="s">
        <v>10</v>
      </c>
      <c r="D327" s="9"/>
      <c r="E327" s="9"/>
      <c r="F327" s="9"/>
      <c r="G327" s="9"/>
      <c r="H327" s="9"/>
    </row>
    <row r="328" spans="1:8" ht="15.75" thickBot="1">
      <c r="A328" s="76">
        <v>4</v>
      </c>
      <c r="B328" s="25" t="s">
        <v>384</v>
      </c>
      <c r="C328" s="5" t="s">
        <v>10</v>
      </c>
      <c r="D328" s="9">
        <f>D329+D330</f>
        <v>0</v>
      </c>
      <c r="E328" s="9">
        <f>E329+E330</f>
        <v>0</v>
      </c>
      <c r="F328" s="9">
        <f>F329+F330</f>
        <v>0</v>
      </c>
      <c r="G328" s="9">
        <f>G329+G330</f>
        <v>0</v>
      </c>
      <c r="H328" s="9">
        <f>H329+H330</f>
        <v>0</v>
      </c>
    </row>
    <row r="329" spans="1:8" ht="15" customHeight="1" thickBot="1">
      <c r="A329" s="76" t="s">
        <v>385</v>
      </c>
      <c r="B329" s="25" t="s">
        <v>382</v>
      </c>
      <c r="C329" s="5" t="s">
        <v>10</v>
      </c>
      <c r="D329" s="9"/>
      <c r="E329" s="9"/>
      <c r="F329" s="9"/>
      <c r="G329" s="9"/>
      <c r="H329" s="9"/>
    </row>
    <row r="330" spans="1:8" ht="15" customHeight="1" thickBot="1">
      <c r="A330" s="76" t="s">
        <v>386</v>
      </c>
      <c r="B330" s="25" t="s">
        <v>387</v>
      </c>
      <c r="C330" s="5" t="s">
        <v>10</v>
      </c>
      <c r="D330" s="12"/>
      <c r="E330" s="12"/>
      <c r="F330" s="12"/>
      <c r="G330" s="12"/>
      <c r="H330" s="12"/>
    </row>
    <row r="331" spans="1:8" ht="18.75" customHeight="1" thickBot="1">
      <c r="A331" s="76">
        <v>5</v>
      </c>
      <c r="B331" s="25" t="s">
        <v>388</v>
      </c>
      <c r="C331" s="5"/>
      <c r="D331" s="12"/>
      <c r="E331" s="12"/>
      <c r="F331" s="12"/>
      <c r="G331" s="12"/>
      <c r="H331" s="12"/>
    </row>
    <row r="332" spans="1:8" ht="26.25" thickBot="1">
      <c r="A332" s="76" t="s">
        <v>40</v>
      </c>
      <c r="B332" s="25" t="s">
        <v>389</v>
      </c>
      <c r="C332" s="5" t="s">
        <v>390</v>
      </c>
      <c r="D332" s="9">
        <f>D317/D15*10000</f>
        <v>0</v>
      </c>
      <c r="E332" s="9">
        <f>E317/E15*10000</f>
        <v>0</v>
      </c>
      <c r="F332" s="9">
        <f>F317/F15*10000</f>
        <v>0</v>
      </c>
      <c r="G332" s="9">
        <f>G317/G15*10000</f>
        <v>0</v>
      </c>
      <c r="H332" s="9">
        <f>H317/H15*10000</f>
        <v>0</v>
      </c>
    </row>
    <row r="333" spans="1:8" ht="39" thickBot="1">
      <c r="A333" s="76" t="s">
        <v>42</v>
      </c>
      <c r="B333" s="25" t="s">
        <v>391</v>
      </c>
      <c r="C333" s="5" t="s">
        <v>392</v>
      </c>
      <c r="D333" s="9">
        <f>D319/D15*10000</f>
        <v>0</v>
      </c>
      <c r="E333" s="9">
        <f>E319/E15*10000</f>
        <v>0</v>
      </c>
      <c r="F333" s="9">
        <f>F319/F15*10000</f>
        <v>0</v>
      </c>
      <c r="G333" s="9">
        <f>G319/G15*10000</f>
        <v>0</v>
      </c>
      <c r="H333" s="9">
        <f>H319/H15*10000</f>
        <v>0</v>
      </c>
    </row>
    <row r="334" spans="1:8" ht="39" thickBot="1">
      <c r="A334" s="76" t="s">
        <v>393</v>
      </c>
      <c r="B334" s="25" t="s">
        <v>394</v>
      </c>
      <c r="C334" s="5" t="s">
        <v>392</v>
      </c>
      <c r="D334" s="12"/>
      <c r="E334" s="12"/>
      <c r="F334" s="12"/>
      <c r="G334" s="12"/>
      <c r="H334" s="12"/>
    </row>
    <row r="335" spans="1:8" ht="26.25" thickBot="1">
      <c r="A335" s="76" t="s">
        <v>395</v>
      </c>
      <c r="B335" s="25" t="s">
        <v>396</v>
      </c>
      <c r="C335" s="5" t="s">
        <v>397</v>
      </c>
      <c r="D335" s="12"/>
      <c r="E335" s="12"/>
      <c r="F335" s="12"/>
      <c r="G335" s="12"/>
      <c r="H335" s="12"/>
    </row>
    <row r="336" spans="1:8" ht="26.25" thickBot="1">
      <c r="A336" s="76" t="s">
        <v>398</v>
      </c>
      <c r="B336" s="25" t="s">
        <v>399</v>
      </c>
      <c r="C336" s="5" t="s">
        <v>397</v>
      </c>
      <c r="D336" s="12"/>
      <c r="E336" s="12"/>
      <c r="F336" s="12"/>
      <c r="G336" s="12"/>
      <c r="H336" s="12"/>
    </row>
    <row r="337" spans="1:8" ht="39" thickBot="1">
      <c r="A337" s="11" t="s">
        <v>400</v>
      </c>
      <c r="B337" s="5" t="s">
        <v>401</v>
      </c>
      <c r="C337" s="5" t="s">
        <v>402</v>
      </c>
      <c r="D337" s="12"/>
      <c r="E337" s="12"/>
      <c r="F337" s="12"/>
      <c r="G337" s="12"/>
      <c r="H337" s="12"/>
    </row>
    <row r="338" spans="1:8" ht="26.25" thickBot="1">
      <c r="A338" s="11" t="s">
        <v>403</v>
      </c>
      <c r="B338" s="5" t="s">
        <v>404</v>
      </c>
      <c r="C338" s="5" t="s">
        <v>405</v>
      </c>
      <c r="D338" s="12"/>
      <c r="E338" s="12"/>
      <c r="F338" s="12"/>
      <c r="G338" s="12"/>
      <c r="H338" s="12"/>
    </row>
    <row r="339" spans="1:8" ht="26.25" thickBot="1">
      <c r="A339" s="11" t="s">
        <v>406</v>
      </c>
      <c r="B339" s="5" t="s">
        <v>407</v>
      </c>
      <c r="C339" s="5" t="s">
        <v>405</v>
      </c>
      <c r="D339" s="12"/>
      <c r="E339" s="12"/>
      <c r="F339" s="12"/>
      <c r="G339" s="12"/>
      <c r="H339" s="12"/>
    </row>
    <row r="340" spans="1:8" ht="39" thickBot="1">
      <c r="A340" s="11" t="s">
        <v>408</v>
      </c>
      <c r="B340" s="5" t="s">
        <v>409</v>
      </c>
      <c r="C340" s="5" t="s">
        <v>410</v>
      </c>
      <c r="D340" s="12"/>
      <c r="E340" s="12"/>
      <c r="F340" s="12"/>
      <c r="G340" s="12"/>
      <c r="H340" s="12"/>
    </row>
    <row r="341" spans="1:8" ht="52.5" customHeight="1" thickBot="1">
      <c r="A341" s="11">
        <v>6</v>
      </c>
      <c r="B341" s="5" t="s">
        <v>411</v>
      </c>
      <c r="C341" s="5" t="s">
        <v>412</v>
      </c>
      <c r="D341" s="5">
        <v>100</v>
      </c>
      <c r="E341" s="5">
        <v>100</v>
      </c>
      <c r="F341" s="5">
        <v>100</v>
      </c>
      <c r="G341" s="5">
        <v>100</v>
      </c>
      <c r="H341" s="5">
        <v>100</v>
      </c>
    </row>
    <row r="342" spans="1:8" ht="16.5" customHeight="1"/>
    <row r="343" spans="1:8">
      <c r="A343" s="78"/>
      <c r="B343" s="79"/>
      <c r="C343" s="79"/>
      <c r="D343" s="79"/>
      <c r="E343" s="79"/>
      <c r="F343" s="79"/>
      <c r="G343" s="79"/>
      <c r="H343" s="79"/>
    </row>
    <row r="344" spans="1:8" ht="26.45" customHeight="1">
      <c r="B344" s="155"/>
      <c r="C344" s="155"/>
      <c r="D344" s="155"/>
      <c r="E344" s="155"/>
    </row>
  </sheetData>
  <mergeCells count="134">
    <mergeCell ref="G1:H1"/>
    <mergeCell ref="F2:H2"/>
    <mergeCell ref="B344:E344"/>
    <mergeCell ref="A318:A319"/>
    <mergeCell ref="B318:B319"/>
    <mergeCell ref="B310:H310"/>
    <mergeCell ref="A312:A313"/>
    <mergeCell ref="B312:B313"/>
    <mergeCell ref="A314:A315"/>
    <mergeCell ref="B314:B315"/>
    <mergeCell ref="A316:A317"/>
    <mergeCell ref="B316:B317"/>
    <mergeCell ref="B273:H273"/>
    <mergeCell ref="A307:H307"/>
    <mergeCell ref="A308:A309"/>
    <mergeCell ref="B308:B309"/>
    <mergeCell ref="C308:C309"/>
    <mergeCell ref="F308:H308"/>
    <mergeCell ref="B265:H265"/>
    <mergeCell ref="A270:H270"/>
    <mergeCell ref="A271:A272"/>
    <mergeCell ref="B271:B272"/>
    <mergeCell ref="C271:C272"/>
    <mergeCell ref="F271:H271"/>
    <mergeCell ref="A257:A259"/>
    <mergeCell ref="A262:H262"/>
    <mergeCell ref="A263:A264"/>
    <mergeCell ref="B263:B264"/>
    <mergeCell ref="C263:C264"/>
    <mergeCell ref="F263:H263"/>
    <mergeCell ref="B251:H251"/>
    <mergeCell ref="A252:A255"/>
    <mergeCell ref="B252:B253"/>
    <mergeCell ref="C252:C253"/>
    <mergeCell ref="D252:D253"/>
    <mergeCell ref="E252:E253"/>
    <mergeCell ref="F252:F253"/>
    <mergeCell ref="G252:G253"/>
    <mergeCell ref="H252:H253"/>
    <mergeCell ref="A249:A250"/>
    <mergeCell ref="B249:B250"/>
    <mergeCell ref="C249:C250"/>
    <mergeCell ref="F249:H249"/>
    <mergeCell ref="B225:H225"/>
    <mergeCell ref="A226:A228"/>
    <mergeCell ref="A240:A241"/>
    <mergeCell ref="A248:H248"/>
    <mergeCell ref="A222:H222"/>
    <mergeCell ref="A223:A224"/>
    <mergeCell ref="B223:B224"/>
    <mergeCell ref="C223:C224"/>
    <mergeCell ref="F223:H223"/>
    <mergeCell ref="B212:H212"/>
    <mergeCell ref="A213:A215"/>
    <mergeCell ref="A216:A218"/>
    <mergeCell ref="A219:A221"/>
    <mergeCell ref="B157:H157"/>
    <mergeCell ref="A209:H209"/>
    <mergeCell ref="A210:A211"/>
    <mergeCell ref="B210:B211"/>
    <mergeCell ref="C210:C211"/>
    <mergeCell ref="F210:H210"/>
    <mergeCell ref="A154:H154"/>
    <mergeCell ref="A155:A156"/>
    <mergeCell ref="B155:B156"/>
    <mergeCell ref="C155:C156"/>
    <mergeCell ref="F155:H155"/>
    <mergeCell ref="A145:A147"/>
    <mergeCell ref="A148:A149"/>
    <mergeCell ref="A150:A151"/>
    <mergeCell ref="A152:A153"/>
    <mergeCell ref="C130:C131"/>
    <mergeCell ref="F130:H130"/>
    <mergeCell ref="B132:H132"/>
    <mergeCell ref="A133:A135"/>
    <mergeCell ref="A136:A138"/>
    <mergeCell ref="A139:A140"/>
    <mergeCell ref="A108:A110"/>
    <mergeCell ref="A111:A113"/>
    <mergeCell ref="A114:A116"/>
    <mergeCell ref="A117:A119"/>
    <mergeCell ref="A141:A142"/>
    <mergeCell ref="A143:A144"/>
    <mergeCell ref="A126:A128"/>
    <mergeCell ref="A129:H129"/>
    <mergeCell ref="A130:A131"/>
    <mergeCell ref="B130:B131"/>
    <mergeCell ref="A78:A80"/>
    <mergeCell ref="A81:A83"/>
    <mergeCell ref="A120:A122"/>
    <mergeCell ref="A123:A125"/>
    <mergeCell ref="A90:A92"/>
    <mergeCell ref="A93:A95"/>
    <mergeCell ref="A96:A98"/>
    <mergeCell ref="A99:A101"/>
    <mergeCell ref="A102:A104"/>
    <mergeCell ref="A105:A107"/>
    <mergeCell ref="A84:A86"/>
    <mergeCell ref="A87:A89"/>
    <mergeCell ref="A54:A56"/>
    <mergeCell ref="A57:A59"/>
    <mergeCell ref="A60:A62"/>
    <mergeCell ref="A63:A65"/>
    <mergeCell ref="A66:A68"/>
    <mergeCell ref="A69:A71"/>
    <mergeCell ref="A72:A74"/>
    <mergeCell ref="A75:A77"/>
    <mergeCell ref="A47:A49"/>
    <mergeCell ref="B50:H50"/>
    <mergeCell ref="A51:A53"/>
    <mergeCell ref="B26:H26"/>
    <mergeCell ref="A37:H37"/>
    <mergeCell ref="A38:A39"/>
    <mergeCell ref="B38:B39"/>
    <mergeCell ref="C38:C39"/>
    <mergeCell ref="F38:H38"/>
    <mergeCell ref="B40:H40"/>
    <mergeCell ref="A9:A10"/>
    <mergeCell ref="A13:A14"/>
    <mergeCell ref="A23:H23"/>
    <mergeCell ref="A24:A25"/>
    <mergeCell ref="B24:B25"/>
    <mergeCell ref="C24:C25"/>
    <mergeCell ref="F24:H24"/>
    <mergeCell ref="A11:A12"/>
    <mergeCell ref="A41:A43"/>
    <mergeCell ref="A44:A46"/>
    <mergeCell ref="A4:H4"/>
    <mergeCell ref="A5:H5"/>
    <mergeCell ref="A6:A7"/>
    <mergeCell ref="B6:B7"/>
    <mergeCell ref="C6:C7"/>
    <mergeCell ref="F6:H6"/>
    <mergeCell ref="B8:H8"/>
  </mergeCells>
  <phoneticPr fontId="0" type="noConversion"/>
  <hyperlinks>
    <hyperlink ref="B43" location="_ftn1" display="_ftn1"/>
    <hyperlink ref="B45" location="_ftn2" display="_ftn2"/>
  </hyperlinks>
  <pageMargins left="0.31496062992125984" right="0.31496062992125984" top="0.74803149606299213" bottom="0.74803149606299213" header="0.31496062992125984" footer="0.31496062992125984"/>
  <pageSetup paperSize="9" scale="68" fitToHeight="0" orientation="portrait" r:id="rId1"/>
  <rowBreaks count="10" manualBreakCount="10">
    <brk id="22" max="16383" man="1"/>
    <brk id="36" max="16383" man="1"/>
    <brk id="128" max="16383" man="1"/>
    <brk id="153" max="16383" man="1"/>
    <brk id="208" max="16383" man="1"/>
    <brk id="221" max="16383" man="1"/>
    <brk id="247" max="16383" man="1"/>
    <brk id="261" max="16383" man="1"/>
    <brk id="269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Форма целиком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Приемная</cp:lastModifiedBy>
  <cp:lastPrinted>2017-11-07T09:28:22Z</cp:lastPrinted>
  <dcterms:created xsi:type="dcterms:W3CDTF">2017-07-11T11:25:59Z</dcterms:created>
  <dcterms:modified xsi:type="dcterms:W3CDTF">2017-11-07T09:29:54Z</dcterms:modified>
</cp:coreProperties>
</file>