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20" yWindow="-120" windowWidth="29040" windowHeight="15840" tabRatio="601" activeTab="1"/>
  </bookViews>
  <sheets>
    <sheet name="Раздел 1" sheetId="1" r:id="rId1"/>
    <sheet name="Раздел 2" sheetId="2" r:id="rId2"/>
  </sheets>
  <calcPr calcId="114210"/>
</workbook>
</file>

<file path=xl/calcChain.xml><?xml version="1.0" encoding="utf-8"?>
<calcChain xmlns="http://schemas.openxmlformats.org/spreadsheetml/2006/main">
  <c r="E13" i="1"/>
  <c r="F13"/>
  <c r="G13"/>
  <c r="H13"/>
  <c r="I13"/>
  <c r="F7" i="2"/>
  <c r="E7"/>
  <c r="D7"/>
  <c r="C7"/>
  <c r="B7"/>
  <c r="F17" i="1"/>
  <c r="F24"/>
  <c r="C17"/>
  <c r="B17"/>
  <c r="D17"/>
  <c r="E17"/>
  <c r="D13"/>
  <c r="C13"/>
  <c r="B13"/>
  <c r="G10"/>
  <c r="H10"/>
  <c r="K10"/>
  <c r="I10"/>
  <c r="I19"/>
  <c r="H9" i="2"/>
  <c r="H13"/>
  <c r="H10"/>
  <c r="H14"/>
  <c r="H11"/>
  <c r="H15"/>
  <c r="H12"/>
  <c r="J7"/>
  <c r="K7"/>
  <c r="G16"/>
  <c r="H16"/>
  <c r="G18"/>
  <c r="H18"/>
  <c r="G17"/>
  <c r="H17"/>
  <c r="G19"/>
  <c r="H19"/>
  <c r="I21" i="1"/>
  <c r="B10"/>
  <c r="C10"/>
  <c r="C25"/>
  <c r="C26"/>
  <c r="D10"/>
  <c r="D25"/>
  <c r="D26"/>
  <c r="E10"/>
  <c r="E25"/>
  <c r="F10"/>
  <c r="F25"/>
  <c r="F26"/>
  <c r="G7" i="2"/>
  <c r="H7"/>
  <c r="I20" i="1"/>
  <c r="B25"/>
  <c r="I23"/>
  <c r="G17"/>
  <c r="G24"/>
  <c r="G25"/>
  <c r="G26"/>
  <c r="H17"/>
  <c r="H24"/>
  <c r="H25"/>
  <c r="H26"/>
  <c r="I17"/>
  <c r="I24"/>
  <c r="I25"/>
  <c r="I26"/>
</calcChain>
</file>

<file path=xl/sharedStrings.xml><?xml version="1.0" encoding="utf-8"?>
<sst xmlns="http://schemas.openxmlformats.org/spreadsheetml/2006/main" count="59" uniqueCount="54">
  <si>
    <t>Наименование показателя</t>
  </si>
  <si>
    <t>в том числе</t>
  </si>
  <si>
    <t>налоговые и неналоговые доходы</t>
  </si>
  <si>
    <t>безвозмездные поступления, из них:</t>
  </si>
  <si>
    <t>из федерального бюджета</t>
  </si>
  <si>
    <t>из областного бюджета</t>
  </si>
  <si>
    <t>3.Дефицит (профицит)</t>
  </si>
  <si>
    <t>в %%</t>
  </si>
  <si>
    <t>1. Доходы всего:</t>
  </si>
  <si>
    <t>2.Расходы всего:</t>
  </si>
  <si>
    <t>на обеспечение деятельности органов местного самоуправления муниципального образования</t>
  </si>
  <si>
    <t>на реализацию непрограммных мероприятий муниципального образования</t>
  </si>
  <si>
    <t>на реализацию муниципальных  программ муниципального образования</t>
  </si>
  <si>
    <t>на обслуживание государственного долга</t>
  </si>
  <si>
    <t xml:space="preserve">условно-утвержденные расходы </t>
  </si>
  <si>
    <t>4.Объем муниципального долга (на первое января очередного года)</t>
  </si>
  <si>
    <t>млн. руб.</t>
  </si>
  <si>
    <t>из бюджета Киришского муниципального района</t>
  </si>
  <si>
    <t>Основные показатели бюджета муниципального образования Кусинское сельское поселение Киришского муниципального района Ленинградской области на долгосрочный период</t>
  </si>
  <si>
    <t>к постановлению</t>
  </si>
  <si>
    <t xml:space="preserve">Приложение </t>
  </si>
  <si>
    <t>Прогноз на 2022 год</t>
  </si>
  <si>
    <t>Прогноз на 2023 год</t>
  </si>
  <si>
    <t>Прогноз на 2024 год</t>
  </si>
  <si>
    <t>Исполнено за 2020 год</t>
  </si>
  <si>
    <t>Прогноз на 2025 год</t>
  </si>
  <si>
    <t>Прогноз на 2026 год</t>
  </si>
  <si>
    <t>Прогноз на 2027 год</t>
  </si>
  <si>
    <t>Оценка за 2021 год</t>
  </si>
  <si>
    <t>2. Информация о показателях финансового обеспечения муниципальных программ муниципального образования Кусинское сельское поселение Киришского муниципального района Ленинградской области</t>
  </si>
  <si>
    <t>Наименование муниципальной программы</t>
  </si>
  <si>
    <t>Оценка за 2021год</t>
  </si>
  <si>
    <t>Утверждено бюджетом</t>
  </si>
  <si>
    <t>Прогноз</t>
  </si>
  <si>
    <r>
      <t>на 2022 год</t>
    </r>
    <r>
      <rPr>
        <vertAlign val="subscript"/>
        <sz val="11"/>
        <color indexed="8"/>
        <rFont val="Times New Roman"/>
        <family val="1"/>
        <charset val="204"/>
      </rPr>
      <t/>
    </r>
  </si>
  <si>
    <r>
      <t>на 2023 год</t>
    </r>
    <r>
      <rPr>
        <vertAlign val="subscript"/>
        <sz val="11"/>
        <color indexed="8"/>
        <rFont val="Times New Roman"/>
        <family val="1"/>
        <charset val="204"/>
      </rPr>
      <t/>
    </r>
  </si>
  <si>
    <r>
      <t>на 2024 год</t>
    </r>
    <r>
      <rPr>
        <vertAlign val="subscript"/>
        <sz val="11"/>
        <color indexed="8"/>
        <rFont val="Times New Roman"/>
        <family val="1"/>
        <charset val="204"/>
      </rPr>
      <t/>
    </r>
  </si>
  <si>
    <r>
      <t>на 2025 год</t>
    </r>
    <r>
      <rPr>
        <vertAlign val="subscript"/>
        <sz val="11"/>
        <color indexed="8"/>
        <rFont val="Times New Roman"/>
        <family val="1"/>
        <charset val="204"/>
      </rPr>
      <t/>
    </r>
  </si>
  <si>
    <r>
      <t>на 2026 год</t>
    </r>
    <r>
      <rPr>
        <vertAlign val="subscript"/>
        <sz val="11"/>
        <color indexed="8"/>
        <rFont val="Times New Roman"/>
        <family val="1"/>
        <charset val="204"/>
      </rPr>
      <t/>
    </r>
  </si>
  <si>
    <r>
      <t>на 2027 год</t>
    </r>
    <r>
      <rPr>
        <vertAlign val="subscript"/>
        <sz val="11"/>
        <color indexed="8"/>
        <rFont val="Times New Roman"/>
        <family val="1"/>
        <charset val="204"/>
      </rPr>
      <t/>
    </r>
  </si>
  <si>
    <t>ВСЕГО</t>
  </si>
  <si>
    <t>Муниципальная программа "Развитие физической культуры и спорта в Кусинском сельском поселении"</t>
  </si>
  <si>
    <t>Муниципальная программа "Развитие культуры в Кусинском сельском поселении"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</si>
  <si>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Кусинском сельском поселении"</t>
  </si>
  <si>
    <t>Муниципальная программа "Обеспечение безопасности в Кусинском сельском поселении"</t>
  </si>
  <si>
    <t>Муниципальная программа "Благоустройство и санитарное содержание территории Кусинского сельского поселения"</t>
  </si>
  <si>
    <t>Муниципальная программа "Развитие автомобильных дорог в Кусинском сельском поселении"</t>
  </si>
  <si>
    <t>Муниципальная программа "Обеспечение качественным жильем граждан на территории Кусинского сельского поселения"</t>
  </si>
  <si>
    <t>Муниципальная программа "Стимулирование экономической активности в Кусинском сельском поселении"</t>
  </si>
  <si>
    <t>Муниципальная программа "Борьба с борщевиком Сосновского в муниципальном образовании Кусинское сельское поселение Киришского муниципального района Ленинградской области"</t>
  </si>
  <si>
    <t>Муниципальная программа "Развитие частей территории Кусинского сельского поселения"</t>
  </si>
  <si>
    <t>Муниципальная программа "Развитие административного центра муниципального образования Кусинское сельское поселение Киришского муниципального района Ленинградской области"</t>
  </si>
  <si>
    <t>Бюджет  муниципального образования Кусинское сельское поселение Киришского муниципального района Ленинградской области</t>
  </si>
  <si>
    <t xml:space="preserve"> от 19.01.2024 № 18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</si>
</sst>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_ ;\-#,##0.0\ "/>
    <numFmt numFmtId="166" formatCode="_-* #,##0.0\ _₽_-;\-* #,##0.0\ _₽_-;_-* &quot;-&quot;??\ _₽_-;_-@_-"/>
  </numFmts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vertAlign val="subscript"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top"/>
    </xf>
    <xf numFmtId="1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0" xfId="0" applyFont="1"/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vertical="top"/>
    </xf>
    <xf numFmtId="164" fontId="1" fillId="0" borderId="1" xfId="0" applyNumberFormat="1" applyFont="1" applyBorder="1" applyAlignment="1">
      <alignment vertical="top"/>
    </xf>
    <xf numFmtId="164" fontId="1" fillId="0" borderId="1" xfId="0" applyNumberFormat="1" applyFont="1" applyBorder="1" applyAlignment="1">
      <alignment horizontal="center" vertical="top"/>
    </xf>
    <xf numFmtId="1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top"/>
    </xf>
    <xf numFmtId="165" fontId="1" fillId="0" borderId="1" xfId="0" applyNumberFormat="1" applyFont="1" applyBorder="1" applyAlignment="1">
      <alignment horizontal="center" vertical="top" wrapText="1"/>
    </xf>
    <xf numFmtId="2" fontId="1" fillId="0" borderId="0" xfId="0" applyNumberFormat="1" applyFont="1" applyAlignment="1">
      <alignment horizontal="center" vertical="top" wrapText="1"/>
    </xf>
    <xf numFmtId="164" fontId="1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166" fontId="1" fillId="0" borderId="1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vertical="center" wrapText="1"/>
    </xf>
    <xf numFmtId="166" fontId="4" fillId="0" borderId="1" xfId="0" applyNumberFormat="1" applyFont="1" applyBorder="1" applyAlignment="1">
      <alignment vertical="center" wrapText="1"/>
    </xf>
    <xf numFmtId="0" fontId="0" fillId="0" borderId="1" xfId="0" applyBorder="1"/>
    <xf numFmtId="49" fontId="1" fillId="0" borderId="1" xfId="0" applyNumberFormat="1" applyFont="1" applyBorder="1" applyAlignment="1">
      <alignment horizontal="left" vertical="center" wrapText="1"/>
    </xf>
    <xf numFmtId="166" fontId="1" fillId="0" borderId="1" xfId="0" applyNumberFormat="1" applyFont="1" applyBorder="1" applyAlignment="1">
      <alignment horizontal="right" vertical="center" wrapText="1"/>
    </xf>
    <xf numFmtId="1" fontId="1" fillId="2" borderId="1" xfId="0" applyNumberFormat="1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/>
    <xf numFmtId="0" fontId="1" fillId="0" borderId="3" xfId="0" applyFont="1" applyBorder="1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zoomScaleNormal="100" workbookViewId="0">
      <selection activeCell="P8" sqref="P8"/>
    </sheetView>
  </sheetViews>
  <sheetFormatPr defaultRowHeight="15.75"/>
  <cols>
    <col min="1" max="1" width="30.7109375" style="9" customWidth="1"/>
    <col min="2" max="2" width="12.5703125" style="9" customWidth="1"/>
    <col min="3" max="3" width="13.85546875" style="9" customWidth="1"/>
    <col min="4" max="4" width="13.140625" style="9" customWidth="1"/>
    <col min="5" max="5" width="14.7109375" style="9" customWidth="1"/>
    <col min="6" max="6" width="14.28515625" style="9" customWidth="1"/>
    <col min="7" max="7" width="12.42578125" style="9" customWidth="1"/>
    <col min="8" max="8" width="13.140625" style="9" customWidth="1"/>
    <col min="9" max="9" width="12.5703125" style="9" customWidth="1"/>
    <col min="10" max="10" width="9.140625" style="9"/>
    <col min="11" max="11" width="9.140625" style="9" hidden="1" customWidth="1"/>
    <col min="12" max="16384" width="9.140625" style="9"/>
  </cols>
  <sheetData>
    <row r="1" spans="1:11">
      <c r="F1" s="9" t="s">
        <v>20</v>
      </c>
    </row>
    <row r="2" spans="1:11">
      <c r="F2" s="17" t="s">
        <v>19</v>
      </c>
      <c r="G2" s="9" t="s">
        <v>53</v>
      </c>
    </row>
    <row r="4" spans="1:11">
      <c r="A4" s="39" t="s">
        <v>18</v>
      </c>
      <c r="B4" s="39"/>
      <c r="C4" s="39"/>
      <c r="D4" s="39"/>
      <c r="E4" s="39"/>
      <c r="F4" s="39"/>
      <c r="G4" s="37"/>
      <c r="H4" s="37"/>
      <c r="I4" s="37"/>
    </row>
    <row r="5" spans="1:11">
      <c r="A5" s="39"/>
      <c r="B5" s="39"/>
      <c r="C5" s="39"/>
      <c r="D5" s="39"/>
      <c r="E5" s="39"/>
      <c r="F5" s="39"/>
      <c r="G5" s="37"/>
      <c r="H5" s="37"/>
      <c r="I5" s="37"/>
    </row>
    <row r="6" spans="1:11" ht="10.5" customHeight="1">
      <c r="A6" s="39"/>
      <c r="B6" s="39"/>
      <c r="C6" s="39"/>
      <c r="D6" s="39"/>
      <c r="E6" s="39"/>
      <c r="F6" s="39"/>
      <c r="G6" s="37"/>
      <c r="H6" s="37"/>
      <c r="I6" s="37"/>
    </row>
    <row r="7" spans="1:11">
      <c r="I7" s="9" t="s">
        <v>16</v>
      </c>
    </row>
    <row r="8" spans="1:11" ht="31.5">
      <c r="A8" s="12" t="s">
        <v>0</v>
      </c>
      <c r="B8" s="12" t="s">
        <v>24</v>
      </c>
      <c r="C8" s="12" t="s">
        <v>28</v>
      </c>
      <c r="D8" s="12" t="s">
        <v>21</v>
      </c>
      <c r="E8" s="12" t="s">
        <v>22</v>
      </c>
      <c r="F8" s="12" t="s">
        <v>23</v>
      </c>
      <c r="G8" s="12" t="s">
        <v>25</v>
      </c>
      <c r="H8" s="12" t="s">
        <v>26</v>
      </c>
      <c r="I8" s="12" t="s">
        <v>27</v>
      </c>
    </row>
    <row r="9" spans="1:11">
      <c r="A9" s="35" t="s">
        <v>52</v>
      </c>
      <c r="B9" s="36"/>
      <c r="C9" s="36"/>
      <c r="D9" s="36"/>
      <c r="E9" s="36"/>
      <c r="F9" s="36"/>
      <c r="G9" s="37"/>
      <c r="H9" s="37"/>
      <c r="I9" s="38"/>
    </row>
    <row r="10" spans="1:11">
      <c r="A10" s="1" t="s">
        <v>8</v>
      </c>
      <c r="B10" s="3">
        <f t="shared" ref="B10:I10" si="0">SUM(B12+B13)</f>
        <v>23</v>
      </c>
      <c r="C10" s="3">
        <f t="shared" si="0"/>
        <v>23.4</v>
      </c>
      <c r="D10" s="3">
        <f t="shared" si="0"/>
        <v>28</v>
      </c>
      <c r="E10" s="3">
        <f t="shared" si="0"/>
        <v>31.8</v>
      </c>
      <c r="F10" s="3">
        <f t="shared" si="0"/>
        <v>18.2</v>
      </c>
      <c r="G10" s="3">
        <f t="shared" si="0"/>
        <v>17.600000000000001</v>
      </c>
      <c r="H10" s="3">
        <f t="shared" si="0"/>
        <v>15.8</v>
      </c>
      <c r="I10" s="3">
        <f t="shared" si="0"/>
        <v>16.099999999999998</v>
      </c>
      <c r="K10" s="9">
        <f>I10/H10</f>
        <v>1.0189873417721518</v>
      </c>
    </row>
    <row r="11" spans="1:11">
      <c r="A11" s="1" t="s">
        <v>1</v>
      </c>
      <c r="B11" s="4"/>
      <c r="C11" s="4"/>
      <c r="D11" s="4"/>
      <c r="E11" s="4"/>
      <c r="F11" s="4"/>
      <c r="G11" s="13"/>
      <c r="H11" s="14"/>
      <c r="I11" s="14"/>
    </row>
    <row r="12" spans="1:11" ht="31.5">
      <c r="A12" s="1" t="s">
        <v>2</v>
      </c>
      <c r="B12" s="4">
        <v>12.2</v>
      </c>
      <c r="C12" s="4">
        <v>12.8</v>
      </c>
      <c r="D12" s="4">
        <v>12.9</v>
      </c>
      <c r="E12" s="4">
        <v>13</v>
      </c>
      <c r="F12" s="4">
        <v>14</v>
      </c>
      <c r="G12" s="5">
        <v>13.3</v>
      </c>
      <c r="H12" s="15">
        <v>13.5</v>
      </c>
      <c r="I12" s="15">
        <v>13.7</v>
      </c>
    </row>
    <row r="13" spans="1:11" ht="31.5">
      <c r="A13" s="1" t="s">
        <v>3</v>
      </c>
      <c r="B13" s="4">
        <f>B14+B15+B16</f>
        <v>10.8</v>
      </c>
      <c r="C13" s="4">
        <f>C14+C15+C16+0.1</f>
        <v>10.6</v>
      </c>
      <c r="D13" s="4">
        <f t="shared" ref="D13:I13" si="1">D14+D15+D16</f>
        <v>15.1</v>
      </c>
      <c r="E13" s="4">
        <f>E14+E15+E16+0.1</f>
        <v>18.8</v>
      </c>
      <c r="F13" s="4">
        <f t="shared" si="1"/>
        <v>4.2</v>
      </c>
      <c r="G13" s="4">
        <f t="shared" si="1"/>
        <v>4.3</v>
      </c>
      <c r="H13" s="4">
        <f t="shared" si="1"/>
        <v>2.2999999999999998</v>
      </c>
      <c r="I13" s="4">
        <f t="shared" si="1"/>
        <v>2.4</v>
      </c>
    </row>
    <row r="14" spans="1:11">
      <c r="A14" s="1" t="s">
        <v>4</v>
      </c>
      <c r="B14" s="4">
        <v>0.2</v>
      </c>
      <c r="C14" s="4">
        <v>0.2</v>
      </c>
      <c r="D14" s="4">
        <v>0.2</v>
      </c>
      <c r="E14" s="34">
        <v>1</v>
      </c>
      <c r="F14" s="6">
        <v>0</v>
      </c>
      <c r="G14" s="7">
        <v>0</v>
      </c>
      <c r="H14" s="16">
        <v>0</v>
      </c>
      <c r="I14" s="16">
        <v>0</v>
      </c>
    </row>
    <row r="15" spans="1:11" ht="23.25" customHeight="1">
      <c r="A15" s="1" t="s">
        <v>5</v>
      </c>
      <c r="B15" s="4">
        <v>6.4</v>
      </c>
      <c r="C15" s="4">
        <v>5</v>
      </c>
      <c r="D15" s="4">
        <v>8.3000000000000007</v>
      </c>
      <c r="E15" s="34">
        <v>3.6</v>
      </c>
      <c r="F15" s="6">
        <v>0</v>
      </c>
      <c r="G15" s="7">
        <v>0</v>
      </c>
      <c r="H15" s="16">
        <v>0</v>
      </c>
      <c r="I15" s="16">
        <v>0</v>
      </c>
    </row>
    <row r="16" spans="1:11" ht="31.5">
      <c r="A16" s="1" t="s">
        <v>17</v>
      </c>
      <c r="B16" s="4">
        <v>4.2</v>
      </c>
      <c r="C16" s="4">
        <v>5.3</v>
      </c>
      <c r="D16" s="4">
        <v>6.6</v>
      </c>
      <c r="E16" s="4">
        <v>14.1</v>
      </c>
      <c r="F16" s="4">
        <v>4.2</v>
      </c>
      <c r="G16" s="5">
        <v>4.3</v>
      </c>
      <c r="H16" s="15">
        <v>2.2999999999999998</v>
      </c>
      <c r="I16" s="15">
        <v>2.4</v>
      </c>
      <c r="J16" s="18"/>
    </row>
    <row r="17" spans="1:20" ht="25.5" customHeight="1">
      <c r="A17" s="1" t="s">
        <v>9</v>
      </c>
      <c r="B17" s="3">
        <f>SUM(B19+B20+B21+B22+B23)</f>
        <v>22.7</v>
      </c>
      <c r="C17" s="3">
        <f>SUM(C19+C20+C21+C22+C23)</f>
        <v>23.4</v>
      </c>
      <c r="D17" s="3">
        <f t="shared" ref="D17:I17" si="2">SUM(D19+D20+D21+D22+D23)</f>
        <v>28.5</v>
      </c>
      <c r="E17" s="3">
        <f t="shared" si="2"/>
        <v>27.700000000000003</v>
      </c>
      <c r="F17" s="3">
        <f>SUM(F19+F20+F21+F22+F23)</f>
        <v>18.3</v>
      </c>
      <c r="G17" s="3">
        <f t="shared" si="2"/>
        <v>18.399999999999999</v>
      </c>
      <c r="H17" s="3">
        <f t="shared" si="2"/>
        <v>16.600000000000001</v>
      </c>
      <c r="I17" s="3">
        <f t="shared" si="2"/>
        <v>16.8</v>
      </c>
      <c r="N17" s="22"/>
      <c r="O17" s="22"/>
      <c r="P17" s="22"/>
      <c r="Q17" s="22"/>
    </row>
    <row r="18" spans="1:20">
      <c r="A18" s="1" t="s">
        <v>1</v>
      </c>
      <c r="B18" s="2"/>
      <c r="C18" s="2"/>
      <c r="D18" s="2"/>
      <c r="E18" s="2"/>
      <c r="F18" s="2"/>
      <c r="G18" s="8"/>
      <c r="H18" s="8"/>
      <c r="I18" s="8"/>
    </row>
    <row r="19" spans="1:20" ht="78.75">
      <c r="A19" s="1" t="s">
        <v>10</v>
      </c>
      <c r="B19" s="11">
        <v>5.3</v>
      </c>
      <c r="C19" s="11">
        <v>6.1</v>
      </c>
      <c r="D19" s="11">
        <v>6.6</v>
      </c>
      <c r="E19" s="11">
        <v>6.9</v>
      </c>
      <c r="F19" s="11">
        <v>6.9</v>
      </c>
      <c r="G19" s="10">
        <v>6.7</v>
      </c>
      <c r="H19" s="10">
        <v>6.7</v>
      </c>
      <c r="I19" s="10">
        <f>ROUND(H19*$K$10,1)</f>
        <v>6.8</v>
      </c>
    </row>
    <row r="20" spans="1:20" ht="78.75">
      <c r="A20" s="1" t="s">
        <v>11</v>
      </c>
      <c r="B20" s="11">
        <v>2</v>
      </c>
      <c r="C20" s="11">
        <v>1.9</v>
      </c>
      <c r="D20" s="11">
        <v>3</v>
      </c>
      <c r="E20" s="11">
        <v>2.2000000000000002</v>
      </c>
      <c r="F20" s="11">
        <v>2.1</v>
      </c>
      <c r="G20" s="10">
        <v>1.9</v>
      </c>
      <c r="H20" s="10">
        <v>1.9</v>
      </c>
      <c r="I20" s="10">
        <f>ROUND(H20*$K$10,1)</f>
        <v>1.9</v>
      </c>
    </row>
    <row r="21" spans="1:20" ht="63">
      <c r="A21" s="1" t="s">
        <v>12</v>
      </c>
      <c r="B21" s="11">
        <v>15.4</v>
      </c>
      <c r="C21" s="11">
        <v>15.4</v>
      </c>
      <c r="D21" s="11">
        <v>18.899999999999999</v>
      </c>
      <c r="E21" s="11">
        <v>18.600000000000001</v>
      </c>
      <c r="F21" s="11">
        <v>9.3000000000000007</v>
      </c>
      <c r="G21" s="10">
        <v>9.4</v>
      </c>
      <c r="H21" s="10">
        <v>7.2</v>
      </c>
      <c r="I21" s="10">
        <f>ROUND(H21*$K$10,1)</f>
        <v>7.3</v>
      </c>
      <c r="N21" s="40"/>
      <c r="O21" s="40"/>
      <c r="P21" s="40"/>
      <c r="Q21" s="40"/>
      <c r="R21" s="40"/>
      <c r="S21" s="40"/>
      <c r="T21" s="40"/>
    </row>
    <row r="22" spans="1:20" ht="31.5">
      <c r="A22" s="1" t="s">
        <v>13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0">
        <v>0</v>
      </c>
      <c r="H22" s="10">
        <v>0</v>
      </c>
      <c r="I22" s="10">
        <v>0</v>
      </c>
    </row>
    <row r="23" spans="1:20" ht="31.5">
      <c r="A23" s="1" t="s">
        <v>14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0">
        <v>0.4</v>
      </c>
      <c r="H23" s="10">
        <v>0.8</v>
      </c>
      <c r="I23" s="10">
        <f>ROUND(H23*$K$10,1)</f>
        <v>0.8</v>
      </c>
    </row>
    <row r="24" spans="1:20">
      <c r="A24" s="1" t="s">
        <v>7</v>
      </c>
      <c r="B24" s="19">
        <v>0</v>
      </c>
      <c r="C24" s="19">
        <v>0</v>
      </c>
      <c r="D24" s="19">
        <v>0</v>
      </c>
      <c r="E24" s="19">
        <v>0</v>
      </c>
      <c r="F24" s="19">
        <f>ROUND((F23/(F17-2))*100,1)</f>
        <v>0</v>
      </c>
      <c r="G24" s="19">
        <f>ROUND((G23/(G17-2.3))*100,1)</f>
        <v>2.5</v>
      </c>
      <c r="H24" s="19">
        <f>ROUND((H23/(H17-2.3))*100,1)</f>
        <v>5.6</v>
      </c>
      <c r="I24" s="19">
        <f>ROUND((I23/(I17-2.4))*100,1)</f>
        <v>5.6</v>
      </c>
    </row>
    <row r="25" spans="1:20">
      <c r="A25" s="1" t="s">
        <v>6</v>
      </c>
      <c r="B25" s="3">
        <f t="shared" ref="B25:I25" si="3">SUM(B10-B17)</f>
        <v>0.30000000000000071</v>
      </c>
      <c r="C25" s="3">
        <f t="shared" si="3"/>
        <v>0</v>
      </c>
      <c r="D25" s="3">
        <f t="shared" si="3"/>
        <v>-0.5</v>
      </c>
      <c r="E25" s="3">
        <f t="shared" si="3"/>
        <v>4.0999999999999979</v>
      </c>
      <c r="F25" s="3">
        <f t="shared" si="3"/>
        <v>-0.10000000000000142</v>
      </c>
      <c r="G25" s="3">
        <f t="shared" si="3"/>
        <v>-0.79999999999999716</v>
      </c>
      <c r="H25" s="3">
        <f t="shared" si="3"/>
        <v>-0.80000000000000071</v>
      </c>
      <c r="I25" s="3">
        <f t="shared" si="3"/>
        <v>-0.70000000000000284</v>
      </c>
      <c r="N25" s="22"/>
    </row>
    <row r="26" spans="1:20">
      <c r="A26" s="1" t="s">
        <v>7</v>
      </c>
      <c r="B26" s="3"/>
      <c r="C26" s="3">
        <f>ROUND(-C25/C12*100,1)</f>
        <v>0</v>
      </c>
      <c r="D26" s="3">
        <f>ROUND(-D25/D12*100,1)</f>
        <v>3.9</v>
      </c>
      <c r="E26" s="3"/>
      <c r="F26" s="3">
        <f>ROUND(-F25/F12*100,1)</f>
        <v>0.7</v>
      </c>
      <c r="G26" s="3">
        <f>ROUND(-G25/G12*100,1)</f>
        <v>6</v>
      </c>
      <c r="H26" s="3">
        <f>ROUND(-H25/H12*100,1)</f>
        <v>5.9</v>
      </c>
      <c r="I26" s="3">
        <f>ROUND(-I25/I12*100,1)</f>
        <v>5.0999999999999996</v>
      </c>
    </row>
    <row r="27" spans="1:20" ht="47.25">
      <c r="A27" s="1" t="s">
        <v>15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</row>
    <row r="28" spans="1:20">
      <c r="A28" s="1" t="s">
        <v>7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</row>
    <row r="29" spans="1:20">
      <c r="D29" s="20"/>
    </row>
    <row r="30" spans="1:20">
      <c r="D30" s="21"/>
      <c r="E30" s="21"/>
      <c r="F30" s="21"/>
      <c r="G30" s="21"/>
      <c r="H30" s="21"/>
      <c r="I30" s="21"/>
    </row>
    <row r="32" spans="1:20">
      <c r="B32" s="21"/>
      <c r="C32" s="21"/>
      <c r="D32" s="21"/>
      <c r="E32" s="21"/>
      <c r="F32" s="21"/>
      <c r="G32" s="21"/>
      <c r="H32" s="21"/>
      <c r="I32" s="21"/>
    </row>
  </sheetData>
  <mergeCells count="3">
    <mergeCell ref="A9:I9"/>
    <mergeCell ref="A4:I6"/>
    <mergeCell ref="N21:T2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7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tabSelected="1" workbookViewId="0">
      <selection activeCell="B23" sqref="B23"/>
    </sheetView>
  </sheetViews>
  <sheetFormatPr defaultRowHeight="15.75"/>
  <cols>
    <col min="1" max="1" width="79" style="24" customWidth="1"/>
    <col min="2" max="2" width="9.140625" style="9"/>
    <col min="3" max="6" width="9.140625" style="24"/>
    <col min="7" max="7" width="8.85546875" style="24" customWidth="1"/>
    <col min="8" max="8" width="9.140625" style="24"/>
    <col min="9" max="9" width="14.7109375" style="24" customWidth="1"/>
    <col min="10" max="11" width="9.140625" style="24" hidden="1" customWidth="1"/>
    <col min="12" max="16384" width="9.140625" style="24"/>
  </cols>
  <sheetData>
    <row r="1" spans="1:12">
      <c r="A1" s="23"/>
      <c r="G1" s="25"/>
      <c r="H1" s="25"/>
    </row>
    <row r="2" spans="1:12" ht="34.5" customHeight="1">
      <c r="A2" s="41" t="s">
        <v>29</v>
      </c>
      <c r="B2" s="41"/>
      <c r="C2" s="41"/>
      <c r="D2" s="41"/>
      <c r="E2" s="41"/>
      <c r="F2" s="41"/>
      <c r="G2" s="41"/>
      <c r="H2" s="41"/>
    </row>
    <row r="3" spans="1:12">
      <c r="A3" s="25"/>
    </row>
    <row r="4" spans="1:12">
      <c r="A4" s="42" t="s">
        <v>16</v>
      </c>
      <c r="B4" s="42"/>
      <c r="C4" s="42"/>
      <c r="D4" s="42"/>
      <c r="E4" s="42"/>
      <c r="F4" s="42"/>
      <c r="G4" s="42"/>
      <c r="H4" s="42"/>
    </row>
    <row r="5" spans="1:12">
      <c r="A5" s="43" t="s">
        <v>30</v>
      </c>
      <c r="B5" s="44" t="s">
        <v>31</v>
      </c>
      <c r="C5" s="45" t="s">
        <v>32</v>
      </c>
      <c r="D5" s="45"/>
      <c r="E5" s="45"/>
      <c r="F5" s="45" t="s">
        <v>33</v>
      </c>
      <c r="G5" s="45"/>
      <c r="H5" s="45"/>
    </row>
    <row r="6" spans="1:12" ht="31.5">
      <c r="A6" s="43"/>
      <c r="B6" s="44"/>
      <c r="C6" s="26" t="s">
        <v>34</v>
      </c>
      <c r="D6" s="26" t="s">
        <v>35</v>
      </c>
      <c r="E6" s="26" t="s">
        <v>36</v>
      </c>
      <c r="F6" s="26" t="s">
        <v>37</v>
      </c>
      <c r="G6" s="26" t="s">
        <v>38</v>
      </c>
      <c r="H6" s="26" t="s">
        <v>39</v>
      </c>
      <c r="J6" s="31">
        <v>2026</v>
      </c>
      <c r="K6" s="31">
        <v>2027</v>
      </c>
      <c r="L6"/>
    </row>
    <row r="7" spans="1:12">
      <c r="A7" s="27" t="s">
        <v>40</v>
      </c>
      <c r="B7" s="28">
        <f t="shared" ref="B7:H7" si="0">SUM(B9:B19)</f>
        <v>15.4</v>
      </c>
      <c r="C7" s="29">
        <f t="shared" si="0"/>
        <v>18.899999999999999</v>
      </c>
      <c r="D7" s="30">
        <f t="shared" si="0"/>
        <v>18.599999999999998</v>
      </c>
      <c r="E7" s="30">
        <f t="shared" si="0"/>
        <v>9.3000000000000007</v>
      </c>
      <c r="F7" s="30">
        <f t="shared" si="0"/>
        <v>9.4</v>
      </c>
      <c r="G7" s="30">
        <f t="shared" si="0"/>
        <v>7.2000000000000011</v>
      </c>
      <c r="H7" s="30">
        <f t="shared" si="0"/>
        <v>7.3000000000000007</v>
      </c>
      <c r="J7" s="31">
        <f ca="1">'Раздел 1'!H10/'Раздел 1'!G10</f>
        <v>0.89772727272727271</v>
      </c>
      <c r="K7" s="31">
        <f ca="1">'Раздел 1'!I10/'Раздел 1'!H10</f>
        <v>1.0189873417721518</v>
      </c>
      <c r="L7"/>
    </row>
    <row r="8" spans="1:12">
      <c r="A8" s="27" t="s">
        <v>1</v>
      </c>
      <c r="B8" s="29"/>
      <c r="C8" s="29"/>
      <c r="D8" s="30"/>
      <c r="E8" s="30"/>
      <c r="F8" s="30"/>
      <c r="G8" s="30"/>
      <c r="H8" s="30"/>
    </row>
    <row r="9" spans="1:12" ht="31.5">
      <c r="A9" s="32" t="s">
        <v>41</v>
      </c>
      <c r="B9" s="33">
        <v>0.1</v>
      </c>
      <c r="C9" s="33">
        <v>0.1</v>
      </c>
      <c r="D9" s="33">
        <v>0.2</v>
      </c>
      <c r="E9" s="33">
        <v>0.2</v>
      </c>
      <c r="F9" s="30">
        <v>0.2</v>
      </c>
      <c r="G9" s="29">
        <v>0.2</v>
      </c>
      <c r="H9" s="29">
        <f ca="1">ROUND(G9*'Раздел 1'!$K$10,1)+0.1</f>
        <v>0.30000000000000004</v>
      </c>
    </row>
    <row r="10" spans="1:12" ht="31.5">
      <c r="A10" s="32" t="s">
        <v>42</v>
      </c>
      <c r="B10" s="33">
        <v>2.2000000000000002</v>
      </c>
      <c r="C10" s="33">
        <v>2.2000000000000002</v>
      </c>
      <c r="D10" s="33">
        <v>2.2999999999999998</v>
      </c>
      <c r="E10" s="33">
        <v>0.8</v>
      </c>
      <c r="F10" s="30">
        <v>0.8</v>
      </c>
      <c r="G10" s="29">
        <v>0.9</v>
      </c>
      <c r="H10" s="29">
        <f ca="1">ROUND(G10*'Раздел 1'!$K$10,1)</f>
        <v>0.9</v>
      </c>
    </row>
    <row r="11" spans="1:12" ht="47.25">
      <c r="A11" s="32" t="s">
        <v>43</v>
      </c>
      <c r="B11" s="33">
        <v>2.9</v>
      </c>
      <c r="C11" s="33">
        <v>7.5</v>
      </c>
      <c r="D11" s="33">
        <v>2.2999999999999998</v>
      </c>
      <c r="E11" s="33">
        <v>3.2</v>
      </c>
      <c r="F11" s="30">
        <v>2.2999999999999998</v>
      </c>
      <c r="G11" s="29">
        <v>2</v>
      </c>
      <c r="H11" s="29">
        <f ca="1">ROUND(G11*'Раздел 1'!$K$10,1)</f>
        <v>2</v>
      </c>
    </row>
    <row r="12" spans="1:12" ht="31.5">
      <c r="A12" s="32" t="s">
        <v>44</v>
      </c>
      <c r="B12" s="33">
        <v>0.9</v>
      </c>
      <c r="C12" s="33">
        <v>0.6</v>
      </c>
      <c r="D12" s="33">
        <v>0.4</v>
      </c>
      <c r="E12" s="33">
        <v>0.4</v>
      </c>
      <c r="F12" s="30">
        <v>0.4</v>
      </c>
      <c r="G12" s="29">
        <v>0.4</v>
      </c>
      <c r="H12" s="29">
        <f ca="1">ROUND(G12*'Раздел 1'!$K$10,1)</f>
        <v>0.4</v>
      </c>
    </row>
    <row r="13" spans="1:12" ht="31.5">
      <c r="A13" s="32" t="s">
        <v>45</v>
      </c>
      <c r="B13" s="33">
        <v>1.7</v>
      </c>
      <c r="C13" s="33">
        <v>1.4</v>
      </c>
      <c r="D13" s="33">
        <v>6.2</v>
      </c>
      <c r="E13" s="33">
        <v>1</v>
      </c>
      <c r="F13" s="30">
        <v>2.4</v>
      </c>
      <c r="G13" s="29">
        <v>1.4</v>
      </c>
      <c r="H13" s="29">
        <f ca="1">ROUND(G13*'Раздел 1'!$K$10,1)</f>
        <v>1.4</v>
      </c>
    </row>
    <row r="14" spans="1:12" ht="31.5">
      <c r="A14" s="32" t="s">
        <v>46</v>
      </c>
      <c r="B14" s="33">
        <v>1.5</v>
      </c>
      <c r="C14" s="33">
        <v>1.2</v>
      </c>
      <c r="D14" s="33">
        <v>1.3</v>
      </c>
      <c r="E14" s="33">
        <v>1.2</v>
      </c>
      <c r="F14" s="30">
        <v>2.9</v>
      </c>
      <c r="G14" s="29">
        <v>1.9</v>
      </c>
      <c r="H14" s="29">
        <f ca="1">ROUND(G14*'Раздел 1'!$K$10,1)</f>
        <v>1.9</v>
      </c>
    </row>
    <row r="15" spans="1:12" ht="31.5">
      <c r="A15" s="32" t="s">
        <v>47</v>
      </c>
      <c r="B15" s="33">
        <v>1.3</v>
      </c>
      <c r="C15" s="33">
        <v>1.1000000000000001</v>
      </c>
      <c r="D15" s="33">
        <v>1.1000000000000001</v>
      </c>
      <c r="E15" s="33">
        <v>1.1000000000000001</v>
      </c>
      <c r="F15" s="30">
        <v>0.4</v>
      </c>
      <c r="G15" s="29">
        <v>0.4</v>
      </c>
      <c r="H15" s="29">
        <f ca="1">ROUND(G15*'Раздел 1'!$K$10,1)</f>
        <v>0.4</v>
      </c>
    </row>
    <row r="16" spans="1:12" ht="31.5">
      <c r="A16" s="32" t="s">
        <v>48</v>
      </c>
      <c r="B16" s="33">
        <v>0.6</v>
      </c>
      <c r="C16" s="33">
        <v>0.6</v>
      </c>
      <c r="D16" s="33">
        <v>0.6</v>
      </c>
      <c r="E16" s="33">
        <v>0.6</v>
      </c>
      <c r="F16" s="30">
        <v>0</v>
      </c>
      <c r="G16" s="29">
        <f>ROUND(F16*$J$7,1)</f>
        <v>0</v>
      </c>
      <c r="H16" s="29">
        <f ca="1">ROUND(G16*'Раздел 1'!$K$10,1)</f>
        <v>0</v>
      </c>
    </row>
    <row r="17" spans="1:8" ht="47.25">
      <c r="A17" s="32" t="s">
        <v>49</v>
      </c>
      <c r="B17" s="33">
        <v>0.1</v>
      </c>
      <c r="C17" s="33">
        <v>0.1</v>
      </c>
      <c r="D17" s="33">
        <v>0.1</v>
      </c>
      <c r="E17" s="33">
        <v>0.1</v>
      </c>
      <c r="F17" s="30">
        <v>0</v>
      </c>
      <c r="G17" s="29">
        <f>ROUND(F17*$J$7,1)</f>
        <v>0</v>
      </c>
      <c r="H17" s="29">
        <f ca="1">ROUND(G17*'Раздел 1'!$K$10,1)</f>
        <v>0</v>
      </c>
    </row>
    <row r="18" spans="1:8" ht="31.5">
      <c r="A18" s="32" t="s">
        <v>50</v>
      </c>
      <c r="B18" s="33">
        <v>2.9</v>
      </c>
      <c r="C18" s="33">
        <v>2.9</v>
      </c>
      <c r="D18" s="33">
        <v>2.9</v>
      </c>
      <c r="E18" s="33">
        <v>0.4</v>
      </c>
      <c r="F18" s="30">
        <v>0</v>
      </c>
      <c r="G18" s="29">
        <f>ROUND(F18*$J$7,1)</f>
        <v>0</v>
      </c>
      <c r="H18" s="29">
        <f ca="1">ROUND(G18*'Раздел 1'!$K$10,1)</f>
        <v>0</v>
      </c>
    </row>
    <row r="19" spans="1:8" ht="47.25">
      <c r="A19" s="32" t="s">
        <v>51</v>
      </c>
      <c r="B19" s="33">
        <v>1.2</v>
      </c>
      <c r="C19" s="33">
        <v>1.2</v>
      </c>
      <c r="D19" s="33">
        <v>1.2</v>
      </c>
      <c r="E19" s="33">
        <v>0.3</v>
      </c>
      <c r="F19" s="30">
        <v>0</v>
      </c>
      <c r="G19" s="29">
        <f>ROUND(F19*$J$7,1)</f>
        <v>0</v>
      </c>
      <c r="H19" s="29">
        <f ca="1">ROUND(G19*'Раздел 1'!$K$10,1)</f>
        <v>0</v>
      </c>
    </row>
  </sheetData>
  <mergeCells count="6">
    <mergeCell ref="A2:H2"/>
    <mergeCell ref="A4:H4"/>
    <mergeCell ref="A5:A6"/>
    <mergeCell ref="B5:B6"/>
    <mergeCell ref="C5:E5"/>
    <mergeCell ref="F5:H5"/>
  </mergeCells>
  <phoneticPr fontId="0" type="noConversion"/>
  <pageMargins left="0.7" right="0.7" top="0.75" bottom="0.75" header="0.3" footer="0.3"/>
  <pageSetup paperSize="9" scale="6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Раздел 1</vt:lpstr>
      <vt:lpstr>Раздел 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2024-01-22T08:36:08Z</cp:lastPrinted>
  <dcterms:created xsi:type="dcterms:W3CDTF">2006-09-28T05:33:49Z</dcterms:created>
  <dcterms:modified xsi:type="dcterms:W3CDTF">2024-01-22T08:36:45Z</dcterms:modified>
</cp:coreProperties>
</file>