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601"/>
  </bookViews>
  <sheets>
    <sheet name="раздел 1" sheetId="1" r:id="rId1"/>
    <sheet name="раздел 2" sheetId="2" r:id="rId2"/>
  </sheets>
  <calcPr calcId="114210"/>
</workbook>
</file>

<file path=xl/calcChain.xml><?xml version="1.0" encoding="utf-8"?>
<calcChain xmlns="http://schemas.openxmlformats.org/spreadsheetml/2006/main">
  <c r="F18" i="2"/>
  <c r="G18"/>
  <c r="H18"/>
  <c r="F10"/>
  <c r="G10"/>
  <c r="H10"/>
  <c r="F11"/>
  <c r="F12"/>
  <c r="G12"/>
  <c r="H12"/>
  <c r="F13"/>
  <c r="G13"/>
  <c r="H13"/>
  <c r="F14"/>
  <c r="G14"/>
  <c r="H14"/>
  <c r="F15"/>
  <c r="G15"/>
  <c r="H15"/>
  <c r="F16"/>
  <c r="G16"/>
  <c r="H16"/>
  <c r="F19"/>
  <c r="G19"/>
  <c r="H19"/>
  <c r="F9"/>
  <c r="G9"/>
  <c r="H9"/>
  <c r="M21" i="1"/>
  <c r="L21"/>
  <c r="K21"/>
  <c r="E7" i="2"/>
  <c r="D7"/>
  <c r="C7"/>
  <c r="B7"/>
  <c r="I21" i="1"/>
  <c r="G23"/>
  <c r="I20"/>
  <c r="I19"/>
  <c r="F7" i="2"/>
  <c r="G11"/>
  <c r="H11"/>
  <c r="G20" i="1"/>
  <c r="H20"/>
  <c r="G21"/>
  <c r="H21"/>
  <c r="G19"/>
  <c r="H19"/>
  <c r="M10"/>
  <c r="L10"/>
  <c r="K10"/>
  <c r="C17"/>
  <c r="D17"/>
  <c r="D25"/>
  <c r="D26"/>
  <c r="E17"/>
  <c r="E24"/>
  <c r="D13"/>
  <c r="C13"/>
  <c r="B13"/>
  <c r="G7" i="2"/>
  <c r="H7"/>
  <c r="E25" i="1"/>
  <c r="E26"/>
  <c r="G13"/>
  <c r="G10"/>
  <c r="H13"/>
  <c r="H10"/>
  <c r="I13"/>
  <c r="I10"/>
  <c r="B17"/>
  <c r="B10"/>
  <c r="C10"/>
  <c r="C25"/>
  <c r="C26"/>
  <c r="D10"/>
  <c r="E13"/>
  <c r="E10"/>
  <c r="F13"/>
  <c r="F10"/>
  <c r="C24"/>
  <c r="B25"/>
  <c r="H23"/>
  <c r="G17"/>
  <c r="G25"/>
  <c r="G26"/>
  <c r="F17"/>
  <c r="F25"/>
  <c r="F26"/>
  <c r="I23"/>
  <c r="I17"/>
  <c r="H17"/>
  <c r="H25"/>
  <c r="H26"/>
  <c r="G24"/>
  <c r="F24"/>
  <c r="I24"/>
  <c r="I25"/>
  <c r="I26"/>
  <c r="H24"/>
</calcChain>
</file>

<file path=xl/sharedStrings.xml><?xml version="1.0" encoding="utf-8"?>
<sst xmlns="http://schemas.openxmlformats.org/spreadsheetml/2006/main" count="58" uniqueCount="53">
  <si>
    <t>Наименование показателя</t>
  </si>
  <si>
    <t>в том числе</t>
  </si>
  <si>
    <t>налоговые и неналоговые доходы</t>
  </si>
  <si>
    <t>безвозмездные поступления, из них:</t>
  </si>
  <si>
    <t>из федерального бюджета</t>
  </si>
  <si>
    <t>из областного бюджета</t>
  </si>
  <si>
    <t>3.Дефицит (профицит)</t>
  </si>
  <si>
    <t>в %%</t>
  </si>
  <si>
    <t>1. Доходы всего:</t>
  </si>
  <si>
    <t>2.Расходы всего:</t>
  </si>
  <si>
    <t>на обеспечение деятельности органов местного самоуправления муниципального образования</t>
  </si>
  <si>
    <t>на реализацию непрограммных мероприятий муниципального образования</t>
  </si>
  <si>
    <t>на реализацию муниципальных  программ муниципального образования</t>
  </si>
  <si>
    <t>на обслуживание государственного долга</t>
  </si>
  <si>
    <t xml:space="preserve">условно-утвержденные расходы </t>
  </si>
  <si>
    <t>4.Объем муниципального долга (на первое января очередного года)</t>
  </si>
  <si>
    <t>млн. руб.</t>
  </si>
  <si>
    <t>из бюджета Киришского муниципального района</t>
  </si>
  <si>
    <t>Бюджета  муниципального образования Кусинское сельское поселение Киришского муниципального района Ленинградской области</t>
  </si>
  <si>
    <t xml:space="preserve">Приложение </t>
  </si>
  <si>
    <t>Прогноз на 2022 год</t>
  </si>
  <si>
    <t>Прогноз на 2023 год</t>
  </si>
  <si>
    <t>Прогноз на 2024 год</t>
  </si>
  <si>
    <t>Исполнено за 2020 год</t>
  </si>
  <si>
    <t>Прогноз на 2025 год</t>
  </si>
  <si>
    <t>Прогноз на 2026 год</t>
  </si>
  <si>
    <t>Прогноз на 2027 год</t>
  </si>
  <si>
    <t>Оценка за 2021 год</t>
  </si>
  <si>
    <t>1. Основные показатели бюджета муниципального образования Кусинское сельское поселение Киришского муниципального района Ленинградской области на долгосрочный период</t>
  </si>
  <si>
    <t>Наименование муниципальной программы</t>
  </si>
  <si>
    <t>Утверждено бюджетом</t>
  </si>
  <si>
    <t>Прогноз</t>
  </si>
  <si>
    <r>
      <t>на 2022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</si>
  <si>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2023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</si>
  <si>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2024 год</t>
    </r>
    <r>
      <rPr>
        <vertAlign val="subscript"/>
        <sz val="11"/>
        <color indexed="8"/>
        <rFont val="Times New Roman"/>
        <family val="1"/>
        <charset val="204"/>
      </rPr>
      <t/>
    </r>
  </si>
  <si>
    <t>ВСЕГО</t>
  </si>
  <si>
    <t>2. Информация о показателях финансового обеспечения муниципальных программ муниципального образования Кусинское сельское поселение Киришского муниципального района Ленинградской области</t>
  </si>
  <si>
    <r>
      <t>на 2027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</si>
  <si>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2026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</si>
  <si>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2025 год</t>
    </r>
    <r>
      <rPr>
        <vertAlign val="subscript"/>
        <sz val="11"/>
        <color indexed="8"/>
        <rFont val="Times New Roman"/>
        <family val="1"/>
        <charset val="204"/>
      </rPr>
      <t/>
    </r>
  </si>
  <si>
    <t>Оценка за 2021год</t>
  </si>
  <si>
    <t>Муниципальная программа "Развитие физической культуры и спорта в Кусинском сельском поселении"</t>
  </si>
  <si>
    <t>Муниципальная программа "Развитие культуры в Кусинском сельском поселении"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</si>
  <si>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</si>
  <si>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Муниципальная программа "Обеспечение безопасности в Кусинском сельском поселении"</t>
  </si>
  <si>
    <t>Муниципальная программа "Благоустройство и санитарное содержание территории Кусинского сельского поселения"</t>
  </si>
  <si>
    <t>Муниципальная программа "Развитие автомобильных дорог в Кусинском сельском поселении"</t>
  </si>
  <si>
    <t>Муниципальная программа "Обеспечение качественным жильем граждан на территории Кусинского сельского поселения"</t>
  </si>
  <si>
    <t>Муниципальная программа "Стимулирование экономической активности в Кусинском сельском поселении"</t>
  </si>
  <si>
    <t>Муниципальная программа "Развитие частей территории Кусинского сельского поселения"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</si>
  <si>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</si>
  <si>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</si>
  <si>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к постановлению от 18.01.2022 № 09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</si>
</sst>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\ _₽_-;\-* #,##0.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bscript"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/>
    <xf numFmtId="164" fontId="4" fillId="2" borderId="1" xfId="0" applyNumberFormat="1" applyFont="1" applyFill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Border="1"/>
    <xf numFmtId="0" fontId="3" fillId="0" borderId="0" xfId="0" applyFont="1" applyBorder="1"/>
    <xf numFmtId="0" fontId="3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49" fontId="3" fillId="0" borderId="1" xfId="0" applyNumberFormat="1" applyFont="1" applyBorder="1" applyAlignment="1" applyProtection="1">
      <alignment horizontal="left"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/>
    <xf numFmtId="0" fontId="1" fillId="0" borderId="3" xfId="0" applyFont="1" applyBorder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>
      <selection activeCell="I2" sqref="I2"/>
    </sheetView>
  </sheetViews>
  <sheetFormatPr defaultRowHeight="15.75"/>
  <cols>
    <col min="1" max="1" width="30.7109375" style="1" customWidth="1"/>
    <col min="2" max="2" width="12.5703125" style="1" customWidth="1"/>
    <col min="3" max="3" width="13.85546875" style="1" customWidth="1"/>
    <col min="4" max="4" width="13.140625" style="1" customWidth="1"/>
    <col min="5" max="5" width="14.7109375" style="1" customWidth="1"/>
    <col min="6" max="6" width="14.28515625" style="1" customWidth="1"/>
    <col min="7" max="7" width="12.42578125" style="1" customWidth="1"/>
    <col min="8" max="8" width="13.140625" style="1" customWidth="1"/>
    <col min="9" max="9" width="12.5703125" style="1" customWidth="1"/>
    <col min="10" max="10" width="9.140625" style="1"/>
    <col min="11" max="13" width="9.140625" style="1" hidden="1" customWidth="1"/>
    <col min="14" max="16384" width="9.140625" style="1"/>
  </cols>
  <sheetData>
    <row r="1" spans="1:13">
      <c r="I1" s="1" t="s">
        <v>19</v>
      </c>
    </row>
    <row r="2" spans="1:13">
      <c r="I2" s="18" t="s">
        <v>52</v>
      </c>
    </row>
    <row r="4" spans="1:13">
      <c r="A4" s="47" t="s">
        <v>28</v>
      </c>
      <c r="B4" s="47"/>
      <c r="C4" s="47"/>
      <c r="D4" s="47"/>
      <c r="E4" s="47"/>
      <c r="F4" s="47"/>
      <c r="G4" s="48"/>
      <c r="H4" s="48"/>
      <c r="I4" s="48"/>
    </row>
    <row r="5" spans="1:13">
      <c r="A5" s="47"/>
      <c r="B5" s="47"/>
      <c r="C5" s="47"/>
      <c r="D5" s="47"/>
      <c r="E5" s="47"/>
      <c r="F5" s="47"/>
      <c r="G5" s="48"/>
      <c r="H5" s="48"/>
      <c r="I5" s="48"/>
    </row>
    <row r="6" spans="1:13" ht="10.5" customHeight="1">
      <c r="A6" s="47"/>
      <c r="B6" s="47"/>
      <c r="C6" s="47"/>
      <c r="D6" s="47"/>
      <c r="E6" s="47"/>
      <c r="F6" s="47"/>
      <c r="G6" s="48"/>
      <c r="H6" s="48"/>
      <c r="I6" s="48"/>
    </row>
    <row r="7" spans="1:13">
      <c r="I7" s="1" t="s">
        <v>16</v>
      </c>
    </row>
    <row r="8" spans="1:13" ht="31.5">
      <c r="A8" s="2" t="s">
        <v>0</v>
      </c>
      <c r="B8" s="2" t="s">
        <v>23</v>
      </c>
      <c r="C8" s="2" t="s">
        <v>27</v>
      </c>
      <c r="D8" s="2" t="s">
        <v>20</v>
      </c>
      <c r="E8" s="2" t="s">
        <v>21</v>
      </c>
      <c r="F8" s="2" t="s">
        <v>22</v>
      </c>
      <c r="G8" s="2" t="s">
        <v>24</v>
      </c>
      <c r="H8" s="2" t="s">
        <v>25</v>
      </c>
      <c r="I8" s="2" t="s">
        <v>26</v>
      </c>
    </row>
    <row r="9" spans="1:13">
      <c r="A9" s="43" t="s">
        <v>18</v>
      </c>
      <c r="B9" s="44"/>
      <c r="C9" s="44"/>
      <c r="D9" s="44"/>
      <c r="E9" s="44"/>
      <c r="F9" s="44"/>
      <c r="G9" s="45"/>
      <c r="H9" s="45"/>
      <c r="I9" s="46"/>
    </row>
    <row r="10" spans="1:13" s="19" customFormat="1">
      <c r="A10" s="3" t="s">
        <v>8</v>
      </c>
      <c r="B10" s="9">
        <f t="shared" ref="B10:I10" si="0">SUM(B12+B13)</f>
        <v>23</v>
      </c>
      <c r="C10" s="9">
        <f t="shared" si="0"/>
        <v>23.4</v>
      </c>
      <c r="D10" s="9">
        <f t="shared" si="0"/>
        <v>16.600000000000001</v>
      </c>
      <c r="E10" s="9">
        <f t="shared" si="0"/>
        <v>16.600000000000001</v>
      </c>
      <c r="F10" s="9">
        <f t="shared" si="0"/>
        <v>17.2</v>
      </c>
      <c r="G10" s="9">
        <f t="shared" si="0"/>
        <v>17.600000000000001</v>
      </c>
      <c r="H10" s="9">
        <f t="shared" si="0"/>
        <v>17.899999999999999</v>
      </c>
      <c r="I10" s="9">
        <f t="shared" si="0"/>
        <v>18.3</v>
      </c>
      <c r="K10" s="19">
        <f>G10/F10</f>
        <v>1.0232558139534884</v>
      </c>
      <c r="L10" s="19">
        <f>H10/G10</f>
        <v>1.0170454545454544</v>
      </c>
      <c r="M10" s="19">
        <f>I10/H10</f>
        <v>1.022346368715084</v>
      </c>
    </row>
    <row r="11" spans="1:13" s="19" customFormat="1">
      <c r="A11" s="3" t="s">
        <v>1</v>
      </c>
      <c r="B11" s="9"/>
      <c r="C11" s="9"/>
      <c r="D11" s="9"/>
      <c r="E11" s="9"/>
      <c r="F11" s="9"/>
      <c r="G11" s="20"/>
      <c r="H11" s="21"/>
      <c r="I11" s="21"/>
    </row>
    <row r="12" spans="1:13" s="19" customFormat="1" ht="31.5">
      <c r="A12" s="3" t="s">
        <v>2</v>
      </c>
      <c r="B12" s="9">
        <v>12.2</v>
      </c>
      <c r="C12" s="9">
        <v>12.8</v>
      </c>
      <c r="D12" s="9">
        <v>12.6</v>
      </c>
      <c r="E12" s="9">
        <v>12.4</v>
      </c>
      <c r="F12" s="9">
        <v>12.9</v>
      </c>
      <c r="G12" s="10">
        <v>13.1</v>
      </c>
      <c r="H12" s="11">
        <v>13.2</v>
      </c>
      <c r="I12" s="11">
        <v>13.4</v>
      </c>
    </row>
    <row r="13" spans="1:13" s="19" customFormat="1" ht="31.5">
      <c r="A13" s="3" t="s">
        <v>3</v>
      </c>
      <c r="B13" s="9">
        <f>B14+B15+B16</f>
        <v>10.8</v>
      </c>
      <c r="C13" s="9">
        <f>C14+C15+C16+0.1</f>
        <v>10.6</v>
      </c>
      <c r="D13" s="9">
        <f t="shared" ref="D13:I13" si="1">D14+D15+D16</f>
        <v>4</v>
      </c>
      <c r="E13" s="9">
        <f t="shared" si="1"/>
        <v>4.2</v>
      </c>
      <c r="F13" s="9">
        <f t="shared" si="1"/>
        <v>4.3</v>
      </c>
      <c r="G13" s="9">
        <f t="shared" si="1"/>
        <v>4.5</v>
      </c>
      <c r="H13" s="9">
        <f t="shared" si="1"/>
        <v>4.7</v>
      </c>
      <c r="I13" s="9">
        <f t="shared" si="1"/>
        <v>4.9000000000000004</v>
      </c>
    </row>
    <row r="14" spans="1:13" s="19" customFormat="1">
      <c r="A14" s="3" t="s">
        <v>4</v>
      </c>
      <c r="B14" s="9">
        <v>0.2</v>
      </c>
      <c r="C14" s="9">
        <v>0.2</v>
      </c>
      <c r="D14" s="13">
        <v>0</v>
      </c>
      <c r="E14" s="13">
        <v>0</v>
      </c>
      <c r="F14" s="14">
        <v>0</v>
      </c>
      <c r="G14" s="15">
        <v>0</v>
      </c>
      <c r="H14" s="16">
        <v>0</v>
      </c>
      <c r="I14" s="16">
        <v>0</v>
      </c>
    </row>
    <row r="15" spans="1:13" s="19" customFormat="1" ht="23.25" customHeight="1">
      <c r="A15" s="3" t="s">
        <v>5</v>
      </c>
      <c r="B15" s="9">
        <v>6.4</v>
      </c>
      <c r="C15" s="9">
        <v>4.9000000000000004</v>
      </c>
      <c r="D15" s="13">
        <v>0</v>
      </c>
      <c r="E15" s="13">
        <v>0</v>
      </c>
      <c r="F15" s="14">
        <v>0</v>
      </c>
      <c r="G15" s="15">
        <v>0</v>
      </c>
      <c r="H15" s="16">
        <v>0</v>
      </c>
      <c r="I15" s="16">
        <v>0</v>
      </c>
    </row>
    <row r="16" spans="1:13" s="19" customFormat="1" ht="31.5">
      <c r="A16" s="3" t="s">
        <v>17</v>
      </c>
      <c r="B16" s="9">
        <v>4.2</v>
      </c>
      <c r="C16" s="9">
        <v>5.4</v>
      </c>
      <c r="D16" s="9">
        <v>4</v>
      </c>
      <c r="E16" s="9">
        <v>4.2</v>
      </c>
      <c r="F16" s="9">
        <v>4.3</v>
      </c>
      <c r="G16" s="10">
        <v>4.5</v>
      </c>
      <c r="H16" s="11">
        <v>4.7</v>
      </c>
      <c r="I16" s="11">
        <v>4.9000000000000004</v>
      </c>
      <c r="J16" s="8"/>
      <c r="K16" s="22"/>
      <c r="L16" s="22"/>
    </row>
    <row r="17" spans="1:13" s="24" customFormat="1" ht="25.5" customHeight="1">
      <c r="A17" s="4" t="s">
        <v>9</v>
      </c>
      <c r="B17" s="17">
        <f>SUM(B19+B20+B21+B22+B23)</f>
        <v>22.7</v>
      </c>
      <c r="C17" s="17">
        <f t="shared" ref="C17:I17" si="2">SUM(C19+C20+C21+C22+C23)</f>
        <v>23.4</v>
      </c>
      <c r="D17" s="17">
        <f t="shared" si="2"/>
        <v>17</v>
      </c>
      <c r="E17" s="17">
        <f t="shared" si="2"/>
        <v>17.399999999999999</v>
      </c>
      <c r="F17" s="17">
        <f t="shared" si="2"/>
        <v>18</v>
      </c>
      <c r="G17" s="17">
        <f t="shared" si="2"/>
        <v>18.399999999999999</v>
      </c>
      <c r="H17" s="17">
        <f t="shared" si="2"/>
        <v>18.7</v>
      </c>
      <c r="I17" s="17">
        <f t="shared" si="2"/>
        <v>19.100000000000001</v>
      </c>
      <c r="J17" s="23"/>
      <c r="K17" s="23"/>
      <c r="L17" s="23"/>
    </row>
    <row r="18" spans="1:13" s="27" customFormat="1">
      <c r="A18" s="3" t="s">
        <v>1</v>
      </c>
      <c r="B18" s="5"/>
      <c r="C18" s="5"/>
      <c r="D18" s="5"/>
      <c r="E18" s="5"/>
      <c r="F18" s="5"/>
      <c r="G18" s="25"/>
      <c r="H18" s="25"/>
      <c r="I18" s="25"/>
      <c r="J18" s="26"/>
      <c r="K18" s="26"/>
      <c r="L18" s="26"/>
    </row>
    <row r="19" spans="1:13" s="27" customFormat="1" ht="78.75">
      <c r="A19" s="3" t="s">
        <v>10</v>
      </c>
      <c r="B19" s="30">
        <v>5.3</v>
      </c>
      <c r="C19" s="30">
        <v>6.1</v>
      </c>
      <c r="D19" s="30">
        <v>5.9</v>
      </c>
      <c r="E19" s="30">
        <v>6</v>
      </c>
      <c r="F19" s="30">
        <v>6.2</v>
      </c>
      <c r="G19" s="28">
        <f>ROUND(F19*$K$10,1)</f>
        <v>6.3</v>
      </c>
      <c r="H19" s="28">
        <f>ROUND(G19*$L$10,1)</f>
        <v>6.4</v>
      </c>
      <c r="I19" s="28">
        <f>ROUND(H19*$M$10,1)</f>
        <v>6.5</v>
      </c>
      <c r="J19" s="26"/>
      <c r="K19" s="26"/>
      <c r="L19" s="26"/>
    </row>
    <row r="20" spans="1:13" s="27" customFormat="1" ht="78.75">
      <c r="A20" s="3" t="s">
        <v>11</v>
      </c>
      <c r="B20" s="30">
        <v>2</v>
      </c>
      <c r="C20" s="30">
        <v>1.9</v>
      </c>
      <c r="D20" s="30">
        <v>1.6</v>
      </c>
      <c r="E20" s="30">
        <v>1.6</v>
      </c>
      <c r="F20" s="30">
        <v>1.7</v>
      </c>
      <c r="G20" s="28">
        <f>ROUND(F20*$K$10,1)</f>
        <v>1.7</v>
      </c>
      <c r="H20" s="28">
        <f>ROUND(G20*$L$10,1)</f>
        <v>1.7</v>
      </c>
      <c r="I20" s="28">
        <f>ROUND(H20*$M$10,1)</f>
        <v>1.7</v>
      </c>
    </row>
    <row r="21" spans="1:13" s="27" customFormat="1" ht="63">
      <c r="A21" s="3" t="s">
        <v>12</v>
      </c>
      <c r="B21" s="30">
        <v>15.4</v>
      </c>
      <c r="C21" s="30">
        <v>15.4</v>
      </c>
      <c r="D21" s="30">
        <v>9.5</v>
      </c>
      <c r="E21" s="30">
        <v>9.3000000000000007</v>
      </c>
      <c r="F21" s="30">
        <v>9.1999999999999993</v>
      </c>
      <c r="G21" s="28">
        <f>ROUND(F21*$K$10,1)</f>
        <v>9.4</v>
      </c>
      <c r="H21" s="28">
        <f>ROUND(G21*$L$10,1)</f>
        <v>9.6</v>
      </c>
      <c r="I21" s="28">
        <f>ROUND(H21*$M$10,1)+0.1</f>
        <v>9.9</v>
      </c>
      <c r="K21" s="27">
        <f>G21/F21</f>
        <v>1.0217391304347827</v>
      </c>
      <c r="L21" s="27">
        <f>H21/G21</f>
        <v>1.0212765957446808</v>
      </c>
      <c r="M21" s="27">
        <f>I21/H21</f>
        <v>1.03125</v>
      </c>
    </row>
    <row r="22" spans="1:13" s="27" customFormat="1" ht="31.5">
      <c r="A22" s="3" t="s">
        <v>13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8">
        <v>0</v>
      </c>
      <c r="H22" s="28">
        <v>0</v>
      </c>
      <c r="I22" s="28">
        <v>0</v>
      </c>
    </row>
    <row r="23" spans="1:13" s="27" customFormat="1" ht="31.5">
      <c r="A23" s="3" t="s">
        <v>14</v>
      </c>
      <c r="B23" s="30">
        <v>0</v>
      </c>
      <c r="C23" s="31">
        <v>0</v>
      </c>
      <c r="D23" s="30">
        <v>0</v>
      </c>
      <c r="E23" s="30">
        <v>0.5</v>
      </c>
      <c r="F23" s="30">
        <v>0.9</v>
      </c>
      <c r="G23" s="28">
        <f>ROUND(F23*$K$10,1)+0.1</f>
        <v>1</v>
      </c>
      <c r="H23" s="28">
        <f>ROUND(G23*$L$10,1)</f>
        <v>1</v>
      </c>
      <c r="I23" s="28">
        <f>ROUND(H23*$M$10,1)</f>
        <v>1</v>
      </c>
    </row>
    <row r="24" spans="1:13">
      <c r="A24" s="6" t="s">
        <v>7</v>
      </c>
      <c r="B24" s="7">
        <v>0</v>
      </c>
      <c r="C24" s="17">
        <f>ROUND(C23/(C17-C14-C15)*100,2)</f>
        <v>0</v>
      </c>
      <c r="D24" s="7">
        <v>0</v>
      </c>
      <c r="E24" s="7">
        <f>ROUND(E23/E17*100,1)</f>
        <v>2.9</v>
      </c>
      <c r="F24" s="7">
        <f>ROUND(F23/F17*100,1)</f>
        <v>5</v>
      </c>
      <c r="G24" s="7">
        <f>ROUND(G23/G17*100,1)</f>
        <v>5.4</v>
      </c>
      <c r="H24" s="7">
        <f>ROUND(H23/H17*100,1)</f>
        <v>5.3</v>
      </c>
      <c r="I24" s="7">
        <f>ROUND(I23/I17*100,1)</f>
        <v>5.2</v>
      </c>
    </row>
    <row r="25" spans="1:13">
      <c r="A25" s="6" t="s">
        <v>6</v>
      </c>
      <c r="B25" s="7">
        <f t="shared" ref="B25:I25" si="3">SUM(B10-B17)</f>
        <v>0.30000000000000071</v>
      </c>
      <c r="C25" s="7">
        <f t="shared" si="3"/>
        <v>0</v>
      </c>
      <c r="D25" s="7">
        <f t="shared" si="3"/>
        <v>-0.39999999999999858</v>
      </c>
      <c r="E25" s="7">
        <f t="shared" si="3"/>
        <v>-0.79999999999999716</v>
      </c>
      <c r="F25" s="7">
        <f t="shared" si="3"/>
        <v>-0.80000000000000071</v>
      </c>
      <c r="G25" s="7">
        <f t="shared" si="3"/>
        <v>-0.79999999999999716</v>
      </c>
      <c r="H25" s="7">
        <f t="shared" si="3"/>
        <v>-0.80000000000000071</v>
      </c>
      <c r="I25" s="7">
        <f t="shared" si="3"/>
        <v>-0.80000000000000071</v>
      </c>
    </row>
    <row r="26" spans="1:13">
      <c r="A26" s="6" t="s">
        <v>7</v>
      </c>
      <c r="B26" s="7"/>
      <c r="C26" s="7">
        <f t="shared" ref="C26:I26" si="4">ROUND(-C25/C12*100,1)</f>
        <v>0</v>
      </c>
      <c r="D26" s="7">
        <f t="shared" si="4"/>
        <v>3.2</v>
      </c>
      <c r="E26" s="7">
        <f t="shared" si="4"/>
        <v>6.5</v>
      </c>
      <c r="F26" s="7">
        <f t="shared" si="4"/>
        <v>6.2</v>
      </c>
      <c r="G26" s="7">
        <f t="shared" si="4"/>
        <v>6.1</v>
      </c>
      <c r="H26" s="7">
        <f t="shared" si="4"/>
        <v>6.1</v>
      </c>
      <c r="I26" s="7">
        <f t="shared" si="4"/>
        <v>6</v>
      </c>
    </row>
    <row r="27" spans="1:13" ht="47.25">
      <c r="A27" s="6" t="s">
        <v>15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</row>
    <row r="28" spans="1:13">
      <c r="A28" s="6" t="s">
        <v>7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13">
      <c r="C29" s="29"/>
      <c r="D29" s="12"/>
      <c r="E29" s="29"/>
    </row>
    <row r="30" spans="1:13">
      <c r="C30" s="29"/>
      <c r="D30" s="29"/>
      <c r="E30" s="29"/>
    </row>
    <row r="31" spans="1:13">
      <c r="C31" s="29"/>
      <c r="D31" s="29"/>
      <c r="E31" s="29"/>
    </row>
    <row r="32" spans="1:13">
      <c r="B32" s="33"/>
      <c r="C32" s="33"/>
      <c r="D32" s="33"/>
      <c r="E32" s="33"/>
      <c r="F32" s="33"/>
      <c r="G32" s="33"/>
      <c r="H32" s="33"/>
      <c r="I32" s="33"/>
    </row>
    <row r="33" spans="3:5">
      <c r="C33" s="29"/>
      <c r="D33" s="29"/>
      <c r="E33" s="29"/>
    </row>
  </sheetData>
  <mergeCells count="2">
    <mergeCell ref="A9:I9"/>
    <mergeCell ref="A4:I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>
      <selection activeCell="B17" sqref="B17"/>
    </sheetView>
  </sheetViews>
  <sheetFormatPr defaultRowHeight="15.75"/>
  <cols>
    <col min="1" max="1" width="79" style="1" customWidth="1"/>
    <col min="2" max="2" width="9.140625" style="27"/>
    <col min="3" max="6" width="9.140625" style="1"/>
    <col min="7" max="7" width="8.85546875" style="1" customWidth="1"/>
    <col min="8" max="9" width="9.140625" style="1"/>
    <col min="10" max="13" width="9.140625" style="1" hidden="1" customWidth="1"/>
    <col min="14" max="16384" width="9.140625" style="1"/>
  </cols>
  <sheetData>
    <row r="1" spans="1:12">
      <c r="A1" s="34"/>
      <c r="G1" s="18"/>
      <c r="H1" s="18"/>
    </row>
    <row r="2" spans="1:12" ht="34.5" customHeight="1">
      <c r="A2" s="49" t="s">
        <v>36</v>
      </c>
      <c r="B2" s="49"/>
      <c r="C2" s="49"/>
      <c r="D2" s="49"/>
      <c r="E2" s="49"/>
      <c r="F2" s="49"/>
      <c r="G2" s="49"/>
      <c r="H2" s="49"/>
    </row>
    <row r="3" spans="1:12">
      <c r="A3" s="18"/>
    </row>
    <row r="4" spans="1:12">
      <c r="A4" s="50" t="s">
        <v>16</v>
      </c>
      <c r="B4" s="50"/>
      <c r="C4" s="50"/>
      <c r="D4" s="50"/>
      <c r="E4" s="50"/>
      <c r="F4" s="50"/>
      <c r="G4" s="50"/>
      <c r="H4" s="50"/>
    </row>
    <row r="5" spans="1:12">
      <c r="A5" s="51" t="s">
        <v>29</v>
      </c>
      <c r="B5" s="52" t="s">
        <v>40</v>
      </c>
      <c r="C5" s="53" t="s">
        <v>30</v>
      </c>
      <c r="D5" s="53"/>
      <c r="E5" s="53"/>
      <c r="F5" s="53" t="s">
        <v>31</v>
      </c>
      <c r="G5" s="53"/>
      <c r="H5" s="53"/>
    </row>
    <row r="6" spans="1:12" ht="31.5">
      <c r="A6" s="51"/>
      <c r="B6" s="52"/>
      <c r="C6" s="35" t="s">
        <v>32</v>
      </c>
      <c r="D6" s="35" t="s">
        <v>33</v>
      </c>
      <c r="E6" s="35" t="s">
        <v>34</v>
      </c>
      <c r="F6" s="35" t="s">
        <v>39</v>
      </c>
      <c r="G6" s="35" t="s">
        <v>38</v>
      </c>
      <c r="H6" s="35" t="s">
        <v>37</v>
      </c>
      <c r="J6">
        <v>2022</v>
      </c>
      <c r="K6">
        <v>2023</v>
      </c>
      <c r="L6">
        <v>2024</v>
      </c>
    </row>
    <row r="7" spans="1:12">
      <c r="A7" s="36" t="s">
        <v>35</v>
      </c>
      <c r="B7" s="42">
        <f t="shared" ref="B7:H7" si="0">SUM(B9:B19)</f>
        <v>15.4</v>
      </c>
      <c r="C7" s="40">
        <f t="shared" si="0"/>
        <v>9.5</v>
      </c>
      <c r="D7" s="41">
        <f t="shared" si="0"/>
        <v>9.2999999999999989</v>
      </c>
      <c r="E7" s="41">
        <f t="shared" si="0"/>
        <v>9.1999999999999993</v>
      </c>
      <c r="F7" s="41">
        <f t="shared" si="0"/>
        <v>9.4</v>
      </c>
      <c r="G7" s="41">
        <f t="shared" si="0"/>
        <v>9.6</v>
      </c>
      <c r="H7" s="41">
        <f t="shared" si="0"/>
        <v>9.9</v>
      </c>
      <c r="J7" s="37">
        <v>0.93737999999999999</v>
      </c>
      <c r="K7" s="37">
        <v>1.0109999999999999</v>
      </c>
      <c r="L7" s="37">
        <v>1.024</v>
      </c>
    </row>
    <row r="8" spans="1:12">
      <c r="A8" s="36" t="s">
        <v>1</v>
      </c>
      <c r="B8" s="40"/>
      <c r="C8" s="40"/>
      <c r="D8" s="41"/>
      <c r="E8" s="41"/>
      <c r="F8" s="41"/>
      <c r="G8" s="41"/>
      <c r="H8" s="41"/>
    </row>
    <row r="9" spans="1:12" ht="31.5">
      <c r="A9" s="38" t="s">
        <v>41</v>
      </c>
      <c r="B9" s="39">
        <v>0.1</v>
      </c>
      <c r="C9" s="39">
        <v>0.2</v>
      </c>
      <c r="D9" s="39">
        <v>0.2</v>
      </c>
      <c r="E9" s="39">
        <v>0.2</v>
      </c>
      <c r="F9" s="41">
        <f ca="1">ROUND(E9*'раздел 1'!$K$21,1)</f>
        <v>0.2</v>
      </c>
      <c r="G9" s="40">
        <f ca="1">ROUND(F9*'раздел 1'!$L$21,1)</f>
        <v>0.2</v>
      </c>
      <c r="H9" s="40">
        <f ca="1">ROUND(G9*'раздел 1'!$M$21,1)</f>
        <v>0.2</v>
      </c>
    </row>
    <row r="10" spans="1:12" ht="31.5">
      <c r="A10" s="38" t="s">
        <v>42</v>
      </c>
      <c r="B10" s="39">
        <v>2.2000000000000002</v>
      </c>
      <c r="C10" s="39">
        <v>2.2000000000000002</v>
      </c>
      <c r="D10" s="39">
        <v>2.2999999999999998</v>
      </c>
      <c r="E10" s="39">
        <v>2.4</v>
      </c>
      <c r="F10" s="41">
        <f ca="1">ROUND(E10*'раздел 1'!$K$21,1)</f>
        <v>2.5</v>
      </c>
      <c r="G10" s="40">
        <f ca="1">ROUND(F10*'раздел 1'!$L$21,1)</f>
        <v>2.6</v>
      </c>
      <c r="H10" s="40">
        <f ca="1">ROUND(G10*'раздел 1'!$M$21,1)</f>
        <v>2.7</v>
      </c>
    </row>
    <row r="11" spans="1:12" ht="47.25">
      <c r="A11" s="38" t="s">
        <v>43</v>
      </c>
      <c r="B11" s="39">
        <v>2.9</v>
      </c>
      <c r="C11" s="39">
        <v>2.2999999999999998</v>
      </c>
      <c r="D11" s="39">
        <v>2.1</v>
      </c>
      <c r="E11" s="39">
        <v>2.5</v>
      </c>
      <c r="F11" s="41">
        <f ca="1">ROUND(E11*'раздел 1'!$K$21,1)</f>
        <v>2.6</v>
      </c>
      <c r="G11" s="40">
        <f ca="1">ROUND(F11*'раздел 1'!$L$21,1)</f>
        <v>2.7</v>
      </c>
      <c r="H11" s="40">
        <f ca="1">ROUND(G11*'раздел 1'!$M$21,1)+0.1</f>
        <v>2.9</v>
      </c>
    </row>
    <row r="12" spans="1:12" ht="31.5">
      <c r="A12" s="38" t="s">
        <v>44</v>
      </c>
      <c r="B12" s="39">
        <v>0.9</v>
      </c>
      <c r="C12" s="39">
        <v>0.6</v>
      </c>
      <c r="D12" s="39">
        <v>0.6</v>
      </c>
      <c r="E12" s="39">
        <v>0.7</v>
      </c>
      <c r="F12" s="41">
        <f ca="1">ROUND(E12*'раздел 1'!$K$21,1)</f>
        <v>0.7</v>
      </c>
      <c r="G12" s="40">
        <f ca="1">ROUND(F12*'раздел 1'!$L$21,1)</f>
        <v>0.7</v>
      </c>
      <c r="H12" s="40">
        <f ca="1">ROUND(G12*'раздел 1'!$M$21,1)</f>
        <v>0.7</v>
      </c>
    </row>
    <row r="13" spans="1:12" ht="31.5">
      <c r="A13" s="38" t="s">
        <v>45</v>
      </c>
      <c r="B13" s="39">
        <v>1.7</v>
      </c>
      <c r="C13" s="39">
        <v>0.7</v>
      </c>
      <c r="D13" s="39">
        <v>1.4</v>
      </c>
      <c r="E13" s="39">
        <v>0.7</v>
      </c>
      <c r="F13" s="41">
        <f ca="1">ROUND(E13*'раздел 1'!$K$21,1)</f>
        <v>0.7</v>
      </c>
      <c r="G13" s="40">
        <f ca="1">ROUND(F13*'раздел 1'!$L$21,1)</f>
        <v>0.7</v>
      </c>
      <c r="H13" s="40">
        <f ca="1">ROUND(G13*'раздел 1'!$M$21,1)</f>
        <v>0.7</v>
      </c>
    </row>
    <row r="14" spans="1:12" ht="31.5">
      <c r="A14" s="38" t="s">
        <v>46</v>
      </c>
      <c r="B14" s="39">
        <v>1.5</v>
      </c>
      <c r="C14" s="39">
        <v>1.2</v>
      </c>
      <c r="D14" s="39">
        <v>1</v>
      </c>
      <c r="E14" s="39">
        <v>1</v>
      </c>
      <c r="F14" s="41">
        <f ca="1">ROUND(E14*'раздел 1'!$K$21,1)</f>
        <v>1</v>
      </c>
      <c r="G14" s="40">
        <f ca="1">ROUND(F14*'раздел 1'!$L$21,1)</f>
        <v>1</v>
      </c>
      <c r="H14" s="40">
        <f ca="1">ROUND(G14*'раздел 1'!$M$21,1)</f>
        <v>1</v>
      </c>
    </row>
    <row r="15" spans="1:12" ht="31.5">
      <c r="A15" s="38" t="s">
        <v>47</v>
      </c>
      <c r="B15" s="39">
        <v>1.3</v>
      </c>
      <c r="C15" s="39">
        <v>1.1000000000000001</v>
      </c>
      <c r="D15" s="39">
        <v>1.1000000000000001</v>
      </c>
      <c r="E15" s="39">
        <v>1.1000000000000001</v>
      </c>
      <c r="F15" s="41">
        <f ca="1">ROUND(E15*'раздел 1'!$K$21,1)</f>
        <v>1.1000000000000001</v>
      </c>
      <c r="G15" s="40">
        <f ca="1">ROUND(F15*'раздел 1'!$L$21,1)</f>
        <v>1.1000000000000001</v>
      </c>
      <c r="H15" s="40">
        <f ca="1">ROUND(G15*'раздел 1'!$M$21,1)</f>
        <v>1.1000000000000001</v>
      </c>
    </row>
    <row r="16" spans="1:12" ht="31.5">
      <c r="A16" s="38" t="s">
        <v>48</v>
      </c>
      <c r="B16" s="39">
        <v>0.6</v>
      </c>
      <c r="C16" s="39">
        <v>0.6</v>
      </c>
      <c r="D16" s="39">
        <v>0.6</v>
      </c>
      <c r="E16" s="39">
        <v>0.6</v>
      </c>
      <c r="F16" s="41">
        <f ca="1">ROUND(E16*'раздел 1'!$K$21,1)</f>
        <v>0.6</v>
      </c>
      <c r="G16" s="40">
        <f ca="1">ROUND(F16*'раздел 1'!$L$21,1)</f>
        <v>0.6</v>
      </c>
      <c r="H16" s="40">
        <f ca="1">ROUND(G16*'раздел 1'!$M$21,1)</f>
        <v>0.6</v>
      </c>
    </row>
    <row r="17" spans="1:8" ht="47.25">
      <c r="A17" s="38" t="s">
        <v>51</v>
      </c>
      <c r="B17" s="39">
        <v>0.1</v>
      </c>
      <c r="C17" s="39"/>
      <c r="D17" s="39"/>
      <c r="E17" s="39"/>
      <c r="F17" s="41"/>
      <c r="G17" s="40"/>
      <c r="H17" s="40"/>
    </row>
    <row r="18" spans="1:8" ht="31.5">
      <c r="A18" s="38" t="s">
        <v>49</v>
      </c>
      <c r="B18" s="39">
        <v>2.9</v>
      </c>
      <c r="C18" s="39">
        <v>0.4</v>
      </c>
      <c r="D18" s="39">
        <v>0</v>
      </c>
      <c r="E18" s="39">
        <v>0</v>
      </c>
      <c r="F18" s="41">
        <f ca="1">ROUND(E18*'раздел 1'!$K$21,1)</f>
        <v>0</v>
      </c>
      <c r="G18" s="40">
        <f ca="1">ROUND(F18*'раздел 1'!$L$21,1)</f>
        <v>0</v>
      </c>
      <c r="H18" s="40">
        <f ca="1">ROUND(G18*'раздел 1'!$M$21,1)</f>
        <v>0</v>
      </c>
    </row>
    <row r="19" spans="1:8" ht="47.25">
      <c r="A19" s="38" t="s">
        <v>50</v>
      </c>
      <c r="B19" s="39">
        <v>1.2</v>
      </c>
      <c r="C19" s="39">
        <v>0.2</v>
      </c>
      <c r="D19" s="39">
        <v>0</v>
      </c>
      <c r="E19" s="39">
        <v>0</v>
      </c>
      <c r="F19" s="41">
        <f ca="1">ROUND(E19*'раздел 1'!$K$21,1)</f>
        <v>0</v>
      </c>
      <c r="G19" s="40">
        <f ca="1">ROUND(F19*'раздел 1'!$L$21,1)</f>
        <v>0</v>
      </c>
      <c r="H19" s="40">
        <f ca="1">ROUND(G19*'раздел 1'!$M$21,1)</f>
        <v>0</v>
      </c>
    </row>
  </sheetData>
  <mergeCells count="6">
    <mergeCell ref="A2:H2"/>
    <mergeCell ref="A4:H4"/>
    <mergeCell ref="A5:A6"/>
    <mergeCell ref="B5:B6"/>
    <mergeCell ref="C5:E5"/>
    <mergeCell ref="F5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1</vt:lpstr>
      <vt:lpstr>раздел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2022-01-19T09:01:19Z</dcterms:modified>
</cp:coreProperties>
</file>